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G:\technics\BOFAS3\4_update procedures\4.7 klaar voor layout\"/>
    </mc:Choice>
  </mc:AlternateContent>
  <xr:revisionPtr revIDLastSave="0" documentId="13_ncr:1_{68ED1B36-E343-4261-A4CB-B610DC00DD45}" xr6:coauthVersionLast="45" xr6:coauthVersionMax="45" xr10:uidLastSave="{00000000-0000-0000-0000-000000000000}"/>
  <bookViews>
    <workbookView xWindow="4740" yWindow="1476" windowWidth="17280" windowHeight="8964" xr2:uid="{00000000-000D-0000-FFFF-FFFF00000000}"/>
  </bookViews>
  <sheets>
    <sheet name="Notice" sheetId="65" r:id="rId1"/>
    <sheet name="Appareils" sheetId="69" r:id="rId2"/>
    <sheet name="Airsparging" sheetId="74" r:id="rId3"/>
    <sheet name="Blower" sheetId="43" r:id="rId4"/>
    <sheet name="PID" sheetId="58" r:id="rId5"/>
    <sheet name="Graph rend san" sheetId="60" r:id="rId6"/>
    <sheet name="Microtubes charbon actif" sheetId="67" r:id="rId7"/>
    <sheet name="Puits d'extraction" sheetId="53" r:id="rId8"/>
    <sheet name="Qi vs T" sheetId="68" r:id="rId9"/>
    <sheet name=" PIDi vs T" sheetId="63" r:id="rId10"/>
    <sheet name="Influence" sheetId="64" r:id="rId11"/>
    <sheet name="histlog" sheetId="70" state="hidden" r:id="rId12"/>
  </sheets>
  <externalReferences>
    <externalReference r:id="rId13"/>
  </externalReferences>
  <definedNames>
    <definedName name="BS_emailcontact">[1]Kwaliteitsplan!$B$47</definedName>
    <definedName name="BS_naam">[1]Kwaliteitsplan!$B$40</definedName>
    <definedName name="BS_naamcontact">[1]Kwaliteitsplan!$B$42</definedName>
    <definedName name="BSD_emailcontact">[1]Kwaliteitsplan!$B$37</definedName>
    <definedName name="BSD_naam">[1]Kwaliteitsplan!$B$31</definedName>
    <definedName name="BSD_naamcontact">[1]Kwaliteitsplan!$B$32</definedName>
    <definedName name="OG_emailcontact">[1]Kwaliteitsplan!$B$20</definedName>
    <definedName name="OG_naam">#REF!</definedName>
    <definedName name="OG_naamcontact">#REF!</definedName>
    <definedName name="Station">[1]Kwaliteitsplan!$B$3</definedName>
    <definedName name="Z_137C876C_0762_455D_BE8C_8FAFF79D2B88_.wvu.Cols" localSheetId="3" hidden="1">Blower!#REF!</definedName>
    <definedName name="Z_137C876C_0762_455D_BE8C_8FAFF79D2B88_.wvu.Cols" localSheetId="7" hidden="1">'Puits d''extraction'!#REF!,'Puits d''extraction'!#REF!,'Puits d''extraction'!#REF!,'Puits d''extraction'!#REF!,'Puits d''extraction'!#REF!,'Puits d''extraction'!#REF!,'Puits d''extraction'!#REF!,'Puits d''extraction'!#REF!,'Puits d''extraction'!#REF!,'Puits d''extraction'!$V:$V</definedName>
    <definedName name="Z_137C876C_0762_455D_BE8C_8FAFF79D2B88_.wvu.Rows" localSheetId="3" hidden="1">Blower!$20:$20</definedName>
    <definedName name="Z_137C876C_0762_455D_BE8C_8FAFF79D2B88_.wvu.Rows" localSheetId="7" hidden="1">'Puits d''extraction'!#REF!</definedName>
    <definedName name="Z_37C2B696_5FBB_4E4C_A8F5_CE136AC6BB65_.wvu.Cols" localSheetId="3" hidden="1">Blower!#REF!</definedName>
    <definedName name="Z_37C2B696_5FBB_4E4C_A8F5_CE136AC6BB65_.wvu.Cols" localSheetId="7" hidden="1">'Puits d''extraction'!$V:$V</definedName>
    <definedName name="Z_37C2B696_5FBB_4E4C_A8F5_CE136AC6BB65_.wvu.Rows" localSheetId="3" hidden="1">Blower!$20:$20</definedName>
    <definedName name="Z_37C2B696_5FBB_4E4C_A8F5_CE136AC6BB65_.wvu.Rows" localSheetId="7" hidden="1">'Puits d''extraction'!#REF!</definedName>
  </definedNames>
  <calcPr calcId="191029"/>
  <customWorkbookViews>
    <customWorkbookView name="PID" guid="{137C876C-0762-455D-BE8C-8FAFF79D2B88}" maximized="1" windowWidth="1396" windowHeight="816" activeSheetId="53"/>
    <customWorkbookView name="Vieuw all" guid="{37C2B696-5FBB-4E4C-A8F5-CE136AC6BB65}" maximized="1" windowWidth="1396" windowHeight="816" activeSheetId="53"/>
    <customWorkbookView name="Print view - PF 2" guid="{5EC0FC61-3B7A-448B-AB1C-D97C3908313E}" maximized="1" windowWidth="1276" windowHeight="858"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0" i="67" l="1"/>
  <c r="D7" i="74" l="1"/>
  <c r="D8" i="74"/>
  <c r="D9" i="74"/>
  <c r="D10" i="74"/>
  <c r="D11" i="74"/>
  <c r="D12" i="74"/>
  <c r="D13" i="74"/>
  <c r="D14" i="74"/>
  <c r="D15" i="74"/>
  <c r="D16" i="74"/>
  <c r="D17" i="74"/>
  <c r="D18" i="74"/>
  <c r="D19" i="74"/>
  <c r="D20" i="74"/>
  <c r="D21" i="74"/>
  <c r="D22" i="74"/>
  <c r="D23" i="74"/>
  <c r="D24" i="74"/>
  <c r="D25" i="74" l="1"/>
  <c r="B6" i="58"/>
  <c r="Q6" i="58" s="1"/>
  <c r="B5" i="58"/>
  <c r="Q5" i="58" s="1"/>
  <c r="T5" i="43"/>
  <c r="N6" i="58" s="1"/>
  <c r="T4" i="43"/>
  <c r="N5" i="58" s="1"/>
  <c r="O6" i="58"/>
  <c r="O7" i="58" s="1"/>
  <c r="O8" i="58" s="1"/>
  <c r="O9" i="58" s="1"/>
  <c r="O10" i="58" s="1"/>
  <c r="O11" i="58" s="1"/>
  <c r="O12" i="58" s="1"/>
  <c r="O13" i="58" s="1"/>
  <c r="O14" i="58" s="1"/>
  <c r="O15" i="58" s="1"/>
  <c r="O16" i="58" s="1"/>
  <c r="O17" i="58" s="1"/>
  <c r="O18" i="58" s="1"/>
  <c r="O19" i="58" s="1"/>
  <c r="O20" i="58" s="1"/>
  <c r="B20" i="58"/>
  <c r="B19" i="58"/>
  <c r="B18" i="58"/>
  <c r="R18" i="58" s="1"/>
  <c r="B17" i="58"/>
  <c r="P17" i="58" s="1"/>
  <c r="B16" i="58"/>
  <c r="B15" i="58"/>
  <c r="Q15" i="58" s="1"/>
  <c r="B14" i="58"/>
  <c r="R14" i="58" s="1"/>
  <c r="B13" i="58"/>
  <c r="P13" i="58" s="1"/>
  <c r="B12" i="58"/>
  <c r="P12" i="58" s="1"/>
  <c r="B11" i="58"/>
  <c r="Q11" i="58" s="1"/>
  <c r="B10" i="58"/>
  <c r="B9" i="58"/>
  <c r="Q9" i="58" s="1"/>
  <c r="B8" i="58"/>
  <c r="Q8" i="58" s="1"/>
  <c r="B7" i="58"/>
  <c r="R7" i="58" s="1"/>
  <c r="T19" i="43"/>
  <c r="N20" i="58" s="1"/>
  <c r="L20" i="58"/>
  <c r="K20" i="58"/>
  <c r="J20" i="58"/>
  <c r="T18" i="43"/>
  <c r="N19" i="58" s="1"/>
  <c r="L19" i="58"/>
  <c r="K19" i="58"/>
  <c r="J19" i="58"/>
  <c r="T17" i="43"/>
  <c r="N18" i="58" s="1"/>
  <c r="L18" i="58"/>
  <c r="K18" i="58"/>
  <c r="J18" i="58"/>
  <c r="T16" i="43"/>
  <c r="N17" i="58" s="1"/>
  <c r="L17" i="58"/>
  <c r="K17" i="58"/>
  <c r="J17" i="58"/>
  <c r="T15" i="43"/>
  <c r="N16" i="58" s="1"/>
  <c r="L16" i="58"/>
  <c r="K16" i="58"/>
  <c r="J16" i="58"/>
  <c r="T14" i="43"/>
  <c r="N15" i="58" s="1"/>
  <c r="L15" i="58"/>
  <c r="K15" i="58"/>
  <c r="J15" i="58"/>
  <c r="T13" i="43"/>
  <c r="N14" i="58" s="1"/>
  <c r="L14" i="58"/>
  <c r="K14" i="58"/>
  <c r="J14" i="58"/>
  <c r="T12" i="43"/>
  <c r="N13" i="58" s="1"/>
  <c r="L13" i="58"/>
  <c r="K13" i="58"/>
  <c r="J13" i="58"/>
  <c r="T11" i="43"/>
  <c r="N12" i="58" s="1"/>
  <c r="L12" i="58"/>
  <c r="K12" i="58"/>
  <c r="J12" i="58"/>
  <c r="T10" i="43"/>
  <c r="N11" i="58" s="1"/>
  <c r="L11" i="58"/>
  <c r="K11" i="58"/>
  <c r="J11" i="58"/>
  <c r="T9" i="43"/>
  <c r="N10" i="58" s="1"/>
  <c r="L10" i="58"/>
  <c r="K10" i="58"/>
  <c r="J10" i="58"/>
  <c r="T8" i="43"/>
  <c r="N9" i="58" s="1"/>
  <c r="L9" i="58"/>
  <c r="K9" i="58"/>
  <c r="J9" i="58"/>
  <c r="T7" i="43"/>
  <c r="N8" i="58" s="1"/>
  <c r="L8" i="58"/>
  <c r="K8" i="58"/>
  <c r="J8" i="58"/>
  <c r="T6" i="43"/>
  <c r="N7" i="58" s="1"/>
  <c r="L7" i="58"/>
  <c r="K7" i="58"/>
  <c r="J7" i="58"/>
  <c r="U4" i="43"/>
  <c r="D5" i="43"/>
  <c r="D6" i="43"/>
  <c r="D7" i="43"/>
  <c r="D8" i="43"/>
  <c r="D9" i="43"/>
  <c r="D10" i="43"/>
  <c r="D11" i="43"/>
  <c r="D12" i="43"/>
  <c r="D13" i="43"/>
  <c r="D14" i="43"/>
  <c r="D15" i="43"/>
  <c r="D16" i="43"/>
  <c r="D17" i="43"/>
  <c r="D18" i="43"/>
  <c r="D19" i="43"/>
  <c r="V5" i="43"/>
  <c r="V6" i="43"/>
  <c r="V7" i="43"/>
  <c r="V8" i="43"/>
  <c r="V9" i="43"/>
  <c r="V10" i="43"/>
  <c r="V11" i="43"/>
  <c r="V12" i="43"/>
  <c r="V13" i="43"/>
  <c r="V14" i="43"/>
  <c r="V15" i="43"/>
  <c r="V16" i="43"/>
  <c r="V17" i="43"/>
  <c r="V18" i="43"/>
  <c r="V19" i="43"/>
  <c r="R19" i="43"/>
  <c r="R18" i="43"/>
  <c r="R17" i="43"/>
  <c r="R16" i="43"/>
  <c r="R15" i="43"/>
  <c r="R14" i="43"/>
  <c r="R13" i="43"/>
  <c r="R12" i="43"/>
  <c r="R11" i="43"/>
  <c r="R10" i="43"/>
  <c r="R9" i="43"/>
  <c r="R8" i="43"/>
  <c r="R7" i="43"/>
  <c r="R6" i="43"/>
  <c r="R5" i="43"/>
  <c r="R4" i="43"/>
  <c r="J53" i="53"/>
  <c r="I53" i="53"/>
  <c r="H53" i="53"/>
  <c r="G53" i="53"/>
  <c r="F53" i="53"/>
  <c r="E53" i="53"/>
  <c r="D53" i="53"/>
  <c r="C53" i="53"/>
  <c r="J52" i="53"/>
  <c r="I52" i="53"/>
  <c r="H52" i="53"/>
  <c r="G52" i="53"/>
  <c r="F52" i="53"/>
  <c r="E52" i="53"/>
  <c r="D52" i="53"/>
  <c r="C52" i="53"/>
  <c r="J51" i="53"/>
  <c r="I51" i="53"/>
  <c r="H51" i="53"/>
  <c r="G51" i="53"/>
  <c r="F51" i="53"/>
  <c r="E51" i="53"/>
  <c r="D51" i="53"/>
  <c r="C51" i="53"/>
  <c r="J50" i="53"/>
  <c r="I50" i="53"/>
  <c r="K50" i="53" s="1"/>
  <c r="H50" i="53"/>
  <c r="G50" i="53"/>
  <c r="F50" i="53"/>
  <c r="E50" i="53"/>
  <c r="D50" i="53"/>
  <c r="C50" i="53"/>
  <c r="J49" i="53"/>
  <c r="I49" i="53"/>
  <c r="H49" i="53"/>
  <c r="G49" i="53"/>
  <c r="F49" i="53"/>
  <c r="E49" i="53"/>
  <c r="D49" i="53"/>
  <c r="C49" i="53"/>
  <c r="J48" i="53"/>
  <c r="I48" i="53"/>
  <c r="H48" i="53"/>
  <c r="G48" i="53"/>
  <c r="F48" i="53"/>
  <c r="E48" i="53"/>
  <c r="D48" i="53"/>
  <c r="C48" i="53"/>
  <c r="J47" i="53"/>
  <c r="I47" i="53"/>
  <c r="H47" i="53"/>
  <c r="G47" i="53"/>
  <c r="F47" i="53"/>
  <c r="E47" i="53"/>
  <c r="D47" i="53"/>
  <c r="C47" i="53"/>
  <c r="J46" i="53"/>
  <c r="I46" i="53"/>
  <c r="H46" i="53"/>
  <c r="G46" i="53"/>
  <c r="F46" i="53"/>
  <c r="E46" i="53"/>
  <c r="D46" i="53"/>
  <c r="C46" i="53"/>
  <c r="J45" i="53"/>
  <c r="I45" i="53"/>
  <c r="H45" i="53"/>
  <c r="G45" i="53"/>
  <c r="F45" i="53"/>
  <c r="E45" i="53"/>
  <c r="D45" i="53"/>
  <c r="C45" i="53"/>
  <c r="J44" i="53"/>
  <c r="I44" i="53"/>
  <c r="H44" i="53"/>
  <c r="G44" i="53"/>
  <c r="F44" i="53"/>
  <c r="E44" i="53"/>
  <c r="D44" i="53"/>
  <c r="C44" i="53"/>
  <c r="J43" i="53"/>
  <c r="I43" i="53"/>
  <c r="H43" i="53"/>
  <c r="G43" i="53"/>
  <c r="F43" i="53"/>
  <c r="E43" i="53"/>
  <c r="C43" i="53"/>
  <c r="D43" i="53"/>
  <c r="B53" i="53"/>
  <c r="B52" i="53"/>
  <c r="B51" i="53"/>
  <c r="B50" i="53"/>
  <c r="B49" i="53"/>
  <c r="B48" i="53"/>
  <c r="B47" i="53"/>
  <c r="B46" i="53"/>
  <c r="B45" i="53"/>
  <c r="B44" i="53"/>
  <c r="B43" i="53"/>
  <c r="G16" i="67"/>
  <c r="T16" i="67" s="1"/>
  <c r="G10" i="67"/>
  <c r="O10" i="67" s="1"/>
  <c r="G4" i="67"/>
  <c r="O4" i="67"/>
  <c r="G30" i="58"/>
  <c r="G29" i="58"/>
  <c r="G28" i="58"/>
  <c r="G27" i="58"/>
  <c r="G26" i="58"/>
  <c r="F30" i="58"/>
  <c r="F29" i="58"/>
  <c r="F28" i="58"/>
  <c r="L6" i="58"/>
  <c r="L5" i="58"/>
  <c r="J5" i="58"/>
  <c r="J6" i="58"/>
  <c r="K6" i="58"/>
  <c r="K5" i="58"/>
  <c r="D31" i="58"/>
  <c r="Q10" i="67"/>
  <c r="R10" i="67"/>
  <c r="S10" i="67"/>
  <c r="T10" i="67"/>
  <c r="U10" i="67"/>
  <c r="Q4" i="67"/>
  <c r="R4" i="67"/>
  <c r="S4" i="67"/>
  <c r="U4" i="67"/>
  <c r="F27" i="58"/>
  <c r="F26" i="58"/>
  <c r="Q19" i="58"/>
  <c r="P7" i="58"/>
  <c r="R8" i="58"/>
  <c r="P9" i="58"/>
  <c r="R9" i="58"/>
  <c r="P11" i="58"/>
  <c r="R11" i="58"/>
  <c r="R16" i="58"/>
  <c r="P19" i="58"/>
  <c r="P16" i="58"/>
  <c r="Q16" i="58"/>
  <c r="R5" i="58"/>
  <c r="Q7" i="58"/>
  <c r="R13" i="58"/>
  <c r="P16" i="67"/>
  <c r="P5" i="58"/>
  <c r="T4" i="67"/>
  <c r="P4" i="67"/>
  <c r="S16" i="67" l="1"/>
  <c r="M20" i="58"/>
  <c r="K47" i="53"/>
  <c r="M7" i="58"/>
  <c r="U16" i="67"/>
  <c r="M9" i="58"/>
  <c r="R16" i="67"/>
  <c r="O16" i="67"/>
  <c r="Q16" i="67"/>
  <c r="M11" i="58"/>
  <c r="K48" i="53"/>
  <c r="K49" i="53"/>
  <c r="K45" i="53"/>
  <c r="K46" i="53"/>
  <c r="K51" i="53"/>
  <c r="K52" i="53"/>
  <c r="K44" i="53"/>
  <c r="K43" i="53"/>
  <c r="K53" i="53"/>
  <c r="Q13" i="58"/>
  <c r="Q20" i="58"/>
  <c r="T20" i="58" s="1"/>
  <c r="M8" i="58"/>
  <c r="P20" i="58"/>
  <c r="R20" i="58"/>
  <c r="U20" i="58" s="1"/>
  <c r="M19" i="58"/>
  <c r="D20" i="43"/>
  <c r="P18" i="58"/>
  <c r="R19" i="58"/>
  <c r="Q18" i="58"/>
  <c r="V20" i="43"/>
  <c r="P8" i="58"/>
  <c r="S9" i="58" s="1"/>
  <c r="R15" i="58"/>
  <c r="R10" i="58"/>
  <c r="P14" i="58"/>
  <c r="R12" i="58"/>
  <c r="P6" i="58"/>
  <c r="T7" i="58" s="1"/>
  <c r="M10" i="58"/>
  <c r="Q12" i="58"/>
  <c r="Q17" i="58"/>
  <c r="M13" i="58"/>
  <c r="S13" i="58" s="1"/>
  <c r="M17" i="58"/>
  <c r="S17" i="58" s="1"/>
  <c r="M12" i="58"/>
  <c r="S12" i="58" s="1"/>
  <c r="M16" i="58"/>
  <c r="R6" i="58"/>
  <c r="U7" i="58" s="1"/>
  <c r="P15" i="58"/>
  <c r="S16" i="58" s="1"/>
  <c r="R17" i="58"/>
  <c r="P10" i="58"/>
  <c r="S10" i="58" s="1"/>
  <c r="Q10" i="58"/>
  <c r="U9" i="58"/>
  <c r="U8" i="58"/>
  <c r="M14" i="58"/>
  <c r="S20" i="58"/>
  <c r="M15" i="58"/>
  <c r="M18" i="58"/>
  <c r="Q14" i="58"/>
  <c r="M6" i="58"/>
  <c r="S6" i="58" s="1"/>
  <c r="T19" i="58" l="1"/>
  <c r="S7" i="58"/>
  <c r="U11" i="58"/>
  <c r="T12" i="58"/>
  <c r="S14" i="58"/>
  <c r="U19" i="58"/>
  <c r="T13" i="58"/>
  <c r="S19" i="58"/>
  <c r="S8" i="58"/>
  <c r="U10" i="58"/>
  <c r="S18" i="58"/>
  <c r="U16" i="58"/>
  <c r="T8" i="58"/>
  <c r="T9" i="58"/>
  <c r="T18" i="58"/>
  <c r="T11" i="58"/>
  <c r="S11" i="58"/>
  <c r="T6" i="58"/>
  <c r="T10" i="58"/>
  <c r="T16" i="58"/>
  <c r="U12" i="58"/>
  <c r="T17" i="58"/>
  <c r="U13" i="58"/>
  <c r="S15" i="58"/>
  <c r="U17" i="58"/>
  <c r="U14" i="58"/>
  <c r="T14" i="58"/>
  <c r="T15" i="58"/>
  <c r="U6" i="58"/>
  <c r="U18" i="58"/>
  <c r="U15" i="58"/>
  <c r="S21" i="58" l="1"/>
  <c r="T21" i="58"/>
  <c r="U21" i="58"/>
</calcChain>
</file>

<file path=xl/sharedStrings.xml><?xml version="1.0" encoding="utf-8"?>
<sst xmlns="http://schemas.openxmlformats.org/spreadsheetml/2006/main" count="412" uniqueCount="273">
  <si>
    <t>INFLUENT</t>
  </si>
  <si>
    <t>EFFLUENT</t>
  </si>
  <si>
    <t>mtbe</t>
  </si>
  <si>
    <t>M1</t>
  </si>
  <si>
    <t>M2</t>
  </si>
  <si>
    <t>M3</t>
  </si>
  <si>
    <t>M4</t>
  </si>
  <si>
    <t>M5</t>
  </si>
  <si>
    <t>M6</t>
  </si>
  <si>
    <t>PID</t>
  </si>
  <si>
    <t>PID (ppm) (1)</t>
  </si>
  <si>
    <t>- implantation des puits souterrains (là où il est écrit "puits", il faut lire "puits ou drains")</t>
  </si>
  <si>
    <t>- schéma de principe des puits</t>
  </si>
  <si>
    <t>- plan de monitoring</t>
  </si>
  <si>
    <t xml:space="preserve">- tableaux de relevés avec les résultats de mesure </t>
  </si>
  <si>
    <t>Les actions possibles sont (liste non exhaustive):</t>
  </si>
  <si>
    <t>- boucher des fuites;</t>
  </si>
  <si>
    <t>- prévoir des points d'échantillonage complémentaires;</t>
  </si>
  <si>
    <t>- ajouter ou enlever un filtre à charbon actif (ou d'autres éléments d'épuration);</t>
  </si>
  <si>
    <t>- remplacer le charbon actif;</t>
  </si>
  <si>
    <t>- adapter le plan de monitoring;</t>
  </si>
  <si>
    <t>Ci-dessous suit une brève description des différents tableaux. Dans les tableaux correspondants, on trouve une explication plus détaillée.</t>
  </si>
  <si>
    <t>Appareils</t>
  </si>
  <si>
    <t>Puits d'extraction</t>
  </si>
  <si>
    <t>Objectif</t>
  </si>
  <si>
    <t>Pour avoir une bonne image de la réalisation d'une telle EAS, il est nécessaire de disposer des éléments suivants:</t>
  </si>
  <si>
    <t>- état de pollution du sol et charge polluante à évacuer</t>
  </si>
  <si>
    <t>- schéma de procédé de l'EAS (puits d'extraction, manifold, points de mesure, ventilateur/extracteur d'air, installations d'épuration d'air)</t>
  </si>
  <si>
    <t>- caractéristiques du ventilateur/extracteur d'air</t>
  </si>
  <si>
    <t>- caractéristiques de l'épuration d'air</t>
  </si>
  <si>
    <t>- fermer un bypass</t>
  </si>
  <si>
    <t>Les formules sont incorporées pour les deux premières rondes de monitoring. Pour chaque tournée de mesure suivante, il copie les formules dans la ligne suivante; Si nécessaire, il insère de nouvelles lignes. Si plus ou moins de puits d'extraction sont utilisés, il insère ou efface les colonnes correspondantes.</t>
  </si>
  <si>
    <t>Mention des appareils les plus importants (extracteur, éléments d'épuration) avec leurs caractéristiques les plus importantes et les dates de mobilisation et démobilisation. En cas de remplacement d'un appareil, on doit insérer une ligne supplémentaire. Ce tableau est également utilisé comme liste de contrôle des fiches techniques à livrer.</t>
  </si>
  <si>
    <t>Suivi des heures de fonctionnement, du débit d'extraction, de la dépression (et éventuellement la température) atteinte à hauteur de l'extracteur d'air. Le suivi de la température n'est nécessaire que sur demande spéciale de BOFAS. L'extracteur d'air est prévu avec un bypass. En conséquence, ce bypass modifiera la dépression, les concentrations dans l'air (voir onglet PID) et les débits avant et après le bypass.</t>
  </si>
  <si>
    <t>Graphique rendement d'assainissement</t>
  </si>
  <si>
    <t>La charge polluante extraite est portée en graphique en fonction du temps. Ce graphique donne donc une image claire du rendement d'assainissement, ce qui forme la base de décision pour continuer ou arrêter l'assainissement.</t>
  </si>
  <si>
    <t>Qi versus T</t>
  </si>
  <si>
    <t>PIDi versus T</t>
  </si>
  <si>
    <t xml:space="preserve">Par puits, l'évolution de la valeur PID est indiquée en fonction du temps. Sur cette base, on peut décider de fermer certains puits pour augmenter le rendement d'assainisssement total. </t>
  </si>
  <si>
    <t>Influence</t>
  </si>
  <si>
    <t>Pour contrôler l'influence de l'extraction, il est indiqué d'exécuter des mesures de dépression sur des puits de monitoring.</t>
  </si>
  <si>
    <t>INFORMATION MINIMALE A FOURNIR EN MATIERE DE FICHES TECHNIQUES D'APPAREILS AU DEMARRAGE D'UNE EXTRACTION D'AIR DU SOL (5)</t>
  </si>
  <si>
    <t>Référence (1)</t>
  </si>
  <si>
    <t>Définition appareil (2)</t>
  </si>
  <si>
    <t>Fabricant</t>
  </si>
  <si>
    <t>Modèle</t>
  </si>
  <si>
    <t>Dimensions (LxlxH) (3)</t>
  </si>
  <si>
    <t>Schéma de procédé (4)</t>
  </si>
  <si>
    <t>Puissance nécessaire (kW)</t>
  </si>
  <si>
    <t>Unité</t>
  </si>
  <si>
    <t>Courbe débit en fonction pression (4)</t>
  </si>
  <si>
    <t>Fiches techniques conformes au cahier des charges (6)</t>
  </si>
  <si>
    <t>Appareils livrés conformes aux fiches techniques (7)</t>
  </si>
  <si>
    <t>Remarques</t>
  </si>
  <si>
    <t>EXTRACTEUR A VIDE</t>
  </si>
  <si>
    <t>CONTENEUR</t>
  </si>
  <si>
    <t>p.a.</t>
  </si>
  <si>
    <t>Nm³/H</t>
  </si>
  <si>
    <t>Description du filtre (2)</t>
  </si>
  <si>
    <t>Volume du lit de filtration
(m³)</t>
  </si>
  <si>
    <t>Type Charbon Actif</t>
  </si>
  <si>
    <t>Quantité de  Charbon Actif lors de la première livraison (kg)</t>
  </si>
  <si>
    <t xml:space="preserve"> Appareils livrés conformes aux fiches techniques (7)</t>
  </si>
  <si>
    <t>FILTRE CHARBON ACTIF AIR EAS</t>
  </si>
  <si>
    <t>(1) Ceci signifie un code auxquel il peut être fait référence ailleurs.</t>
  </si>
  <si>
    <t>(2) Remplir ou effacer, avec l'énumération des appareils les plus importants. Il faut au moins reprendres toutes les installations citées dans le métré. Cependant, il faut remplir une ligne séparée pour:</t>
  </si>
  <si>
    <t>le(s) conteneur(s) dans lesquels les installation sontmontées</t>
  </si>
  <si>
    <t>(3) Donner les dimensions en mm pour l'espace nécessaire. Renvoyer éventuellement à un conteneur.</t>
  </si>
  <si>
    <t>(4) Renvoyer à une annexe.</t>
  </si>
  <si>
    <t>(5) L'entrepreneur remplit le tableau, à l'exception des colonnes 6 et 7, dates de mobilisation et de démobilisation, lesquelles sont remplies par l'expert en environnement.</t>
  </si>
  <si>
    <t>p.a. = "pas d'application"</t>
  </si>
  <si>
    <t>DEBIT D'EXTRACTION ET DEPRESSION A HAUTEUR EXTRACTEUR D'AIR ET MANIFOLD</t>
  </si>
  <si>
    <t>Date
 (1)</t>
  </si>
  <si>
    <t>Arrêt durant la dernière période 
(2) 
(jours)</t>
  </si>
  <si>
    <t>Température de l'air du sol à hauteur du manifold
(3) 
(°C)</t>
  </si>
  <si>
    <t>Température air extérieur
(3) 
(°C)</t>
  </si>
  <si>
    <t>Dépression dans le manifold
 (4)
(HPa)</t>
  </si>
  <si>
    <t>Débit d'air du sol extrait 
 (5)
(in m³/h)</t>
  </si>
  <si>
    <t>Débit d'air du sol extrait 
 (6)
(Nm³/h)</t>
  </si>
  <si>
    <t>Débit de l'extracteur sur base de mesures de débit 
 (8)
(Nm³/u)</t>
  </si>
  <si>
    <t>Débit de l'extracteur sur base de la dépression (9)
(Nm³/u)</t>
  </si>
  <si>
    <t>Air du sol extrait durant dernière période 
(Nm³)</t>
  </si>
  <si>
    <t>Remarque</t>
  </si>
  <si>
    <t>Total</t>
  </si>
  <si>
    <t>Légende:</t>
  </si>
  <si>
    <t>(1) si le débit d'extraction est modifié, il faut faire une mesure autant avant qu'après la modification</t>
  </si>
  <si>
    <t>(2) Calcul de la période d'arrêt (en jours) durant la période précédente sur base du score du compteur de fonctionnement horaire et des dates correspondantes.</t>
  </si>
  <si>
    <t>(3) seulement sur demande explicite de BOFAS</t>
  </si>
  <si>
    <t>(5) Ceci est la somme des débits mesurés sur les puits individuels, comme repris dans l'onglet correspondant.</t>
  </si>
  <si>
    <t xml:space="preserve">(4) Cela signifie la pression relative par rapport à 1 atm écrite en Hpa (1HPa = 1 mbar) </t>
  </si>
  <si>
    <t>(7) l'unité et le mode de mesure est à changer si aucun appareil de mesure de différence de pression n'est utilisé. Une explication est éventuellement donnée dans la légende.</t>
  </si>
  <si>
    <t>(9) Ce débit est lu dans les caractéristiques de l'extracteur (débit en fonction de la dépression). Il faut ici aussi tenir compte de la surpression à la sortie de l'extracteur. Prendre p.ex. commme dépression la différence de pression entre entrée et sortie de l'extracteur. Si le débit est donné en  m³/h (la plupart des cas), il faut encore convertir en Nm³/h.</t>
  </si>
  <si>
    <t>SUIVI DES CONCENTRATIONS DANS LE FLUX D'AIR DEPUIS LE COLLECTEUR JUSQUE ET AVEC L'EFFLUENT DE L'EPURATION DE L'AIR ET CLACUL DE LA CHARGE POLLUANTE</t>
  </si>
  <si>
    <t>Date</t>
  </si>
  <si>
    <r>
      <t>extrait du sol C</t>
    </r>
    <r>
      <rPr>
        <b/>
        <vertAlign val="subscript"/>
        <sz val="8"/>
        <rFont val="Arial"/>
        <family val="2"/>
      </rPr>
      <t>1</t>
    </r>
    <r>
      <rPr>
        <b/>
        <sz val="8"/>
        <rFont val="Arial"/>
        <family val="2"/>
      </rPr>
      <t xml:space="preserve">
(ppm)</t>
    </r>
  </si>
  <si>
    <r>
      <t>influent 1°CA C</t>
    </r>
    <r>
      <rPr>
        <b/>
        <vertAlign val="subscript"/>
        <sz val="8"/>
        <rFont val="Arial"/>
        <family val="2"/>
      </rPr>
      <t>T</t>
    </r>
    <r>
      <rPr>
        <b/>
        <sz val="8"/>
        <rFont val="Arial"/>
        <family val="2"/>
      </rPr>
      <t xml:space="preserve">
(ppm)</t>
    </r>
  </si>
  <si>
    <t xml:space="preserve">effluent 1°CA
(ppm) </t>
  </si>
  <si>
    <t>effluent 2°CA
(ppm)</t>
  </si>
  <si>
    <r>
      <t>dans l'environnement C</t>
    </r>
    <r>
      <rPr>
        <b/>
        <vertAlign val="subscript"/>
        <sz val="8"/>
        <rFont val="Arial"/>
        <family val="2"/>
      </rPr>
      <t>2</t>
    </r>
    <r>
      <rPr>
        <b/>
        <sz val="8"/>
        <rFont val="Arial"/>
        <family val="2"/>
      </rPr>
      <t xml:space="preserve">
(ppm)</t>
    </r>
  </si>
  <si>
    <t>Unités CA(2)</t>
  </si>
  <si>
    <t>in 1°CA</t>
  </si>
  <si>
    <t>in 2°CA</t>
  </si>
  <si>
    <t>Rendement d'épuration (3)</t>
  </si>
  <si>
    <t>1°CA
(%)</t>
  </si>
  <si>
    <t>2°CA
(%)</t>
  </si>
  <si>
    <t>total
(%)</t>
  </si>
  <si>
    <t>Hors de onglet "blower"
(4)</t>
  </si>
  <si>
    <t>Heures de travail de la dernière période
 (h)</t>
  </si>
  <si>
    <t>facteur (5)</t>
  </si>
  <si>
    <t xml:space="preserve">
(de ppm vers mg/Nm³)</t>
  </si>
  <si>
    <t>Charge polluante par heure (6)</t>
  </si>
  <si>
    <t>Quantité de la dernière période(7)</t>
  </si>
  <si>
    <t>hors du sol (kg)</t>
  </si>
  <si>
    <t>sur 1°CA
(kg)</t>
  </si>
  <si>
    <t>sur 2° CA
(kg)</t>
  </si>
  <si>
    <t>N° Unité CA</t>
  </si>
  <si>
    <t>Type CA</t>
  </si>
  <si>
    <t>Quantité
(kg)</t>
  </si>
  <si>
    <t xml:space="preserve">In Filtre </t>
  </si>
  <si>
    <t xml:space="preserve">
Charge (kg)</t>
  </si>
  <si>
    <t>Charge
(%)</t>
  </si>
  <si>
    <t>CHARGE DU CHARBON ACTIF (8)</t>
  </si>
  <si>
    <t>(1) Ces concentrations sont mesurées au moyen d'un PID et mesure la concentration totale en matières volatiles.</t>
  </si>
  <si>
    <t xml:space="preserve">(4) Ces valeurs sont calculées ou reprises du tableau de résultats de mesures de l'extracteur. </t>
  </si>
  <si>
    <t xml:space="preserve">(6) La charge polluante par heure est égale à la valeur PID multipliée par (5) et le débit à travers l'extracteur. </t>
  </si>
  <si>
    <t xml:space="preserve">(7) La charge polluante dans la dernière période est calculé par: heures de fonctionnement* charge polluante moyenne par heure de la dernière période. </t>
  </si>
  <si>
    <t>Mesures PID  (1)</t>
  </si>
  <si>
    <t>influent 1°CA 
(g/h)</t>
  </si>
  <si>
    <t xml:space="preserve">effluent 1°CA
(g/h) </t>
  </si>
  <si>
    <t>effluent 2°CA
(g/h)</t>
  </si>
  <si>
    <t xml:space="preserve">(3) Les rendements d'épuration sont calculés sur base des influents et effluents mesurés (ppm). Pour le rendement total,on le déduit de l'influent du premier filtre et de l'effluent du dernier filtre. </t>
  </si>
  <si>
    <t>(5) Le calcul de ce facteur est égal à la charge polluante totale (huile minérale volatile en mg/Nm³) mesurée avec un microtube de charbon actif "air" à hauteur de l'influent du premier filtre CA (voir l'onglet correspondant) divisé par la valeur PID (ppm) correspondante (même moment et même point de mesure). Quand aucune mesure n'est disponible, on prend le facteur de l'instant le plus proche semblable. Au démarrage, on prend temporairement une valeur= (4.8)</t>
  </si>
  <si>
    <t>INTERMEDIAIRE</t>
  </si>
  <si>
    <t>Données de l'échantillonage</t>
  </si>
  <si>
    <t>volume passant sur CA
(l)</t>
  </si>
  <si>
    <t>pression
(HPa)</t>
  </si>
  <si>
    <t>volume passant sur CA (Nm³)</t>
  </si>
  <si>
    <t>Normes de rejet</t>
  </si>
  <si>
    <t>par un flux de masse de (g/heure)</t>
  </si>
  <si>
    <t xml:space="preserve">43 Dépassement des normes de rejet ne tenant pas compte du flux de masse </t>
  </si>
  <si>
    <t>Résultats d'analyse (ng)</t>
  </si>
  <si>
    <t>huile minérale (volatile)</t>
  </si>
  <si>
    <t>benzène</t>
  </si>
  <si>
    <t>toluène</t>
  </si>
  <si>
    <t>naphta-lène</t>
  </si>
  <si>
    <t>Concentrations dans l'air à hauteur de (mg/Nm3)</t>
  </si>
  <si>
    <t>point échantil-
lonage</t>
  </si>
  <si>
    <t>PEA1</t>
  </si>
  <si>
    <t>PEA2</t>
  </si>
  <si>
    <t>PEA3</t>
  </si>
  <si>
    <t>PEA4</t>
  </si>
  <si>
    <t>PEA5</t>
  </si>
  <si>
    <t>PEA6</t>
  </si>
  <si>
    <t>PEA7</t>
  </si>
  <si>
    <t>PEA8</t>
  </si>
  <si>
    <t>Entrée extracteur</t>
  </si>
  <si>
    <t>coéfficient C (1)</t>
  </si>
  <si>
    <t>dia int. conduite D1
(mm)</t>
  </si>
  <si>
    <t>dia ouverture-
diaphragme D2 (mm)</t>
  </si>
  <si>
    <t>Appareil de mesure</t>
  </si>
  <si>
    <t>(1) La valeur C dépend principalement des dimensions du débitmètre à diaphragme et va normalement de 0,6 à 0,9.</t>
  </si>
  <si>
    <t xml:space="preserve"> Calcul de la valeur C au moyen du logiciel gratuit www.flowmeterdirectory.com/flowmeter_orifice_calc.html, basé sur une dépression 100mbar et une température de 10°C</t>
  </si>
  <si>
    <t>voir aussi onglet "Appareils"</t>
  </si>
  <si>
    <t>DEBIT(m³/h) (1)</t>
  </si>
  <si>
    <r>
      <t>(1) Le débit à travers un débitmètre à diaphragme est fixé comme suit: C.π.D2²/4/1000000.SQRT(2.</t>
    </r>
    <r>
      <rPr>
        <sz val="8"/>
        <rFont val="Symbol"/>
        <family val="1"/>
        <charset val="2"/>
      </rPr>
      <t>D</t>
    </r>
    <r>
      <rPr>
        <sz val="8"/>
        <rFont val="Arial"/>
        <family val="2"/>
      </rPr>
      <t>P/(</t>
    </r>
    <r>
      <rPr>
        <sz val="8"/>
        <rFont val="Symbol"/>
        <family val="1"/>
        <charset val="2"/>
      </rPr>
      <t>r</t>
    </r>
    <r>
      <rPr>
        <sz val="8"/>
        <rFont val="Arial"/>
        <family val="2"/>
      </rPr>
      <t>.(1-(D2/D1)4))).3600</t>
    </r>
  </si>
  <si>
    <t>Pour un calcul plus correct et une explication, consulter le logiciel gratuit www.flowmeterdirectory.com/flowmeter_orifice_calc.html</t>
  </si>
  <si>
    <t>DEPRESSION (HPa)</t>
  </si>
  <si>
    <t>INFLUENCE SUR LES PUITS DE MONITORING - DEPRESSION  en  (Pa)</t>
  </si>
  <si>
    <t>Généralités</t>
  </si>
  <si>
    <t>Une extraction de l'air du sol va souvent de paire avec un rabattement de l'eau souterraine pour agrandir la zone insaturée (vadose). Pour le suivi du rabattement de l'eau souterraine, il est renvoyé au document correspondant.</t>
  </si>
  <si>
    <t>Sur base des données ci-dessus, le responsable environnemental (RE) doit donner son avis sur la conduite de l'EAS, à continuer ou à stopper.</t>
  </si>
  <si>
    <t>Dans chaque tableau se trouve une colonne pour les remarques. Une courte explication en rapport avec la mesure peut y être placée. Cela peut être p.ex.: fermeture d'un bypass, panne de courant, point de mesure hors de portée, puits d'extraction d'air n° 5 et 6 fermés, usage d'un autre appareil de mesure,...</t>
  </si>
  <si>
    <t>Le responsable environnemental doit toujours vérifier jusqu'où les tableaux disponibles sont d'application pour le projet spécifique d'EAS. Là où nécessaire, il propose les adaptations nécessaires au chef de projets de BOFAS.</t>
  </si>
  <si>
    <t>Le débit est mesuré à l'entrée de l'extracteur. A hauteur du manifold, la dépression est mesurée à l'entrée et à la sortie de l'extracteur. Sur base de la dépression à l'entrée et à la sortie et selon les caractéristiques de l'extracteur, le débit peut être déterminé. C'est un contrôle sur le résultat de mesure obtenu qui est surtout important lors du démarrage.</t>
  </si>
  <si>
    <t>Suivi de la charge polluante dans le flux d'air depuis la conduite de collecte jusque et avec l'effluent de l'installation d'épuration. Les différentes unités de charbon actif sont également mentionnées ici. La charge est claculée par unité de charbon actif.</t>
  </si>
  <si>
    <t>Si suite à de hautes concentrations la mesure sort hors du champ de mesure du PID, les concentrations doivent être mesurées au moyen d'un explosimètre. La conversion en ppm est faite sur base de la composition de la pollution. Comme valeur guide pour la valeur LEL, on peut utiliser 0,6% volume (pour l'essence) à 1,2 % volume (pour le benzène) (1%=10.000ppm). Le facteur de conversion est indiqué en "remarque", p.ex. 1%LEL=100ppm. En cas de mesure après l'extracteur, on doit aussi prendre la température en compte!</t>
  </si>
  <si>
    <t>Microtubes de charbon actif.</t>
  </si>
  <si>
    <t>La charge polluante extraite (huiles minérales volatiles, BTEX,…) est déterminée en g/Nm³ au moyen du passage d'un volume d'air pollué au travers d'un petit tube de charbon actif (ou un autre adsorbant). La charge polluante est calculée en proportion de la charge poluante adsorbée et le volume d'air passé dans le tube (converti en Nm³).</t>
  </si>
  <si>
    <t>Débit en conditions de fonctionne-ment</t>
  </si>
  <si>
    <t>Date de mobilisa-tion</t>
  </si>
  <si>
    <t>Date de démobilisa-tion</t>
  </si>
  <si>
    <t>(6) Le responsable environnemental contrôle sur base des fiches techniques si les appareils correspondent aux valeurs du cahier des charges et note OK ou NOK (not OK)</t>
  </si>
  <si>
    <t>(7) Le responsable environnemental contrôle si les appareils livrés correspondent aux fiches techniques et note OK ou NOK.</t>
  </si>
  <si>
    <t>Score du compteur  de fonctionne-ment horaire (h)</t>
  </si>
  <si>
    <t>Tempéra-ture air entrée extracteur 
(3) 
(°C)</t>
  </si>
  <si>
    <t>Dépres-sion en entrée extracteur  (4)
(HPa)</t>
  </si>
  <si>
    <t>Surpres-sion sortie extracteur 
 (4)
(HPa)</t>
  </si>
  <si>
    <t>Debit extrac-teur (Nm³/h)</t>
  </si>
  <si>
    <t xml:space="preserve">(2) Ce sont les différentes unités de charbon actif présentes dans le premier et respectivement dans le deuxième filtre après l'extracteur. Au cas où les filtres sont intervertis ou une unité de charbon actif est livrée/remplacée, les unités doivent être adaptées conformément (voir aussi le tableau "Charge avec du charbon actif"). Ici, un filtre peut être physiquement constitué d'un nombre de plus petits éléments. </t>
  </si>
  <si>
    <t xml:space="preserve">(8) Les différentes unités de charbon livré dans les différents filtres sont indiquées. Par unité, la charge est calculée du tableau "suivi des concentrations...et calcul de la charge polluante". </t>
  </si>
  <si>
    <t>tempéra-ture
(°C)</t>
  </si>
  <si>
    <t>xylènes</t>
  </si>
  <si>
    <t>(1) Ces concentrations sont mesurées au moyen d'un PID et mesure la concentration totale en substances volatiles.</t>
  </si>
  <si>
    <t>éthyl-
benzène</t>
  </si>
  <si>
    <t>Date échantillonage</t>
  </si>
  <si>
    <r>
      <t xml:space="preserve">Au cas où une mesure n'est pas réalisée, mais qu'une valeur est nécessaire pour obtenir une estimation de la charge polluante, il faut indiquer une valeur estimée. Pour signaler que le chiffre donné est une estimation, il faut utiliser le format </t>
    </r>
    <r>
      <rPr>
        <i/>
        <sz val="10"/>
        <rFont val="Trebuchet MS"/>
        <family val="2"/>
      </rPr>
      <t>italique.</t>
    </r>
    <r>
      <rPr>
        <sz val="10"/>
        <rFont val="Trebuchet MS"/>
        <family val="2"/>
      </rPr>
      <t xml:space="preserve"> Seules les colonnes avec un arrière-fond grisé doivent être urlilisées pour les données.</t>
    </r>
  </si>
  <si>
    <t>Mesure du débit entrée extracteur 
 (7)
(Dp en HPa)</t>
  </si>
  <si>
    <r>
      <t>(6) Le débit est écrit en Nm³ (m³ normaux) et calculé comme suit: Qn=Q</t>
    </r>
    <r>
      <rPr>
        <vertAlign val="subscript"/>
        <sz val="8"/>
        <rFont val="Trebuchet MS"/>
        <family val="2"/>
      </rPr>
      <t>1</t>
    </r>
    <r>
      <rPr>
        <sz val="8"/>
        <rFont val="Trebuchet MS"/>
        <family val="2"/>
      </rPr>
      <t>P</t>
    </r>
    <r>
      <rPr>
        <vertAlign val="subscript"/>
        <sz val="8"/>
        <rFont val="Trebuchet MS"/>
        <family val="2"/>
      </rPr>
      <t>1</t>
    </r>
    <r>
      <rPr>
        <sz val="8"/>
        <rFont val="Trebuchet MS"/>
        <family val="2"/>
      </rPr>
      <t>T</t>
    </r>
    <r>
      <rPr>
        <vertAlign val="subscript"/>
        <sz val="8"/>
        <rFont val="Trebuchet MS"/>
        <family val="2"/>
      </rPr>
      <t>n</t>
    </r>
    <r>
      <rPr>
        <sz val="8"/>
        <rFont val="Trebuchet MS"/>
        <family val="2"/>
      </rPr>
      <t>/P</t>
    </r>
    <r>
      <rPr>
        <vertAlign val="subscript"/>
        <sz val="8"/>
        <rFont val="Trebuchet MS"/>
        <family val="2"/>
      </rPr>
      <t>n</t>
    </r>
    <r>
      <rPr>
        <sz val="8"/>
        <rFont val="Trebuchet MS"/>
        <family val="2"/>
      </rPr>
      <t>T</t>
    </r>
    <r>
      <rPr>
        <vertAlign val="subscript"/>
        <sz val="8"/>
        <rFont val="Trebuchet MS"/>
        <family val="2"/>
      </rPr>
      <t>1</t>
    </r>
    <r>
      <rPr>
        <sz val="8"/>
        <rFont val="Trebuchet MS"/>
        <family val="2"/>
      </rPr>
      <t xml:space="preserve"> avec P</t>
    </r>
    <r>
      <rPr>
        <vertAlign val="subscript"/>
        <sz val="8"/>
        <rFont val="Trebuchet MS"/>
        <family val="2"/>
      </rPr>
      <t>n</t>
    </r>
    <r>
      <rPr>
        <sz val="8"/>
        <rFont val="Trebuchet MS"/>
        <family val="2"/>
      </rPr>
      <t>=1013 HPa, T</t>
    </r>
    <r>
      <rPr>
        <vertAlign val="subscript"/>
        <sz val="8"/>
        <rFont val="Trebuchet MS"/>
        <family val="2"/>
      </rPr>
      <t>n</t>
    </r>
    <r>
      <rPr>
        <sz val="8"/>
        <rFont val="Trebuchet MS"/>
        <family val="2"/>
      </rPr>
      <t>=273°K et Q</t>
    </r>
    <r>
      <rPr>
        <vertAlign val="subscript"/>
        <sz val="8"/>
        <rFont val="Trebuchet MS"/>
        <family val="2"/>
      </rPr>
      <t>1</t>
    </r>
    <r>
      <rPr>
        <sz val="8"/>
        <rFont val="Trebuchet MS"/>
        <family val="2"/>
      </rPr>
      <t>, P</t>
    </r>
    <r>
      <rPr>
        <vertAlign val="subscript"/>
        <sz val="8"/>
        <rFont val="Trebuchet MS"/>
        <family val="2"/>
      </rPr>
      <t>1</t>
    </r>
    <r>
      <rPr>
        <sz val="8"/>
        <rFont val="Trebuchet MS"/>
        <family val="2"/>
      </rPr>
      <t xml:space="preserve"> et T</t>
    </r>
    <r>
      <rPr>
        <vertAlign val="subscript"/>
        <sz val="8"/>
        <rFont val="Trebuchet MS"/>
        <family val="2"/>
      </rPr>
      <t>1</t>
    </r>
    <r>
      <rPr>
        <sz val="8"/>
        <rFont val="Trebuchet MS"/>
        <family val="2"/>
      </rPr>
      <t xml:space="preserve"> le débit en m³/h, la pression et la température à hauteur du manifold. Au cas où la température n'est pas donnée, le calcul est fait avec 10°C.</t>
    </r>
  </si>
  <si>
    <r>
      <t>(8) Le débit est écrit en Nm³ (m³ normaux) et calculé comme suit: Qn=Q</t>
    </r>
    <r>
      <rPr>
        <vertAlign val="subscript"/>
        <sz val="8"/>
        <rFont val="Trebuchet MS"/>
        <family val="2"/>
      </rPr>
      <t>1</t>
    </r>
    <r>
      <rPr>
        <sz val="8"/>
        <rFont val="Trebuchet MS"/>
        <family val="2"/>
      </rPr>
      <t>P</t>
    </r>
    <r>
      <rPr>
        <vertAlign val="subscript"/>
        <sz val="8"/>
        <rFont val="Trebuchet MS"/>
        <family val="2"/>
      </rPr>
      <t>1</t>
    </r>
    <r>
      <rPr>
        <sz val="8"/>
        <rFont val="Trebuchet MS"/>
        <family val="2"/>
      </rPr>
      <t>T</t>
    </r>
    <r>
      <rPr>
        <vertAlign val="subscript"/>
        <sz val="8"/>
        <rFont val="Trebuchet MS"/>
        <family val="2"/>
      </rPr>
      <t>n</t>
    </r>
    <r>
      <rPr>
        <sz val="8"/>
        <rFont val="Trebuchet MS"/>
        <family val="2"/>
      </rPr>
      <t>/P</t>
    </r>
    <r>
      <rPr>
        <vertAlign val="subscript"/>
        <sz val="8"/>
        <rFont val="Trebuchet MS"/>
        <family val="2"/>
      </rPr>
      <t>n</t>
    </r>
    <r>
      <rPr>
        <sz val="8"/>
        <rFont val="Trebuchet MS"/>
        <family val="2"/>
      </rPr>
      <t>T</t>
    </r>
    <r>
      <rPr>
        <vertAlign val="subscript"/>
        <sz val="8"/>
        <rFont val="Trebuchet MS"/>
        <family val="2"/>
      </rPr>
      <t>1</t>
    </r>
    <r>
      <rPr>
        <sz val="8"/>
        <rFont val="Trebuchet MS"/>
        <family val="2"/>
      </rPr>
      <t xml:space="preserve"> avec P</t>
    </r>
    <r>
      <rPr>
        <vertAlign val="subscript"/>
        <sz val="8"/>
        <rFont val="Trebuchet MS"/>
        <family val="2"/>
      </rPr>
      <t>n</t>
    </r>
    <r>
      <rPr>
        <sz val="8"/>
        <rFont val="Trebuchet MS"/>
        <family val="2"/>
      </rPr>
      <t>=1013 HPa, T</t>
    </r>
    <r>
      <rPr>
        <vertAlign val="subscript"/>
        <sz val="8"/>
        <rFont val="Trebuchet MS"/>
        <family val="2"/>
      </rPr>
      <t>n</t>
    </r>
    <r>
      <rPr>
        <sz val="8"/>
        <rFont val="Trebuchet MS"/>
        <family val="2"/>
      </rPr>
      <t>=273°K et Q</t>
    </r>
    <r>
      <rPr>
        <vertAlign val="subscript"/>
        <sz val="8"/>
        <rFont val="Trebuchet MS"/>
        <family val="2"/>
      </rPr>
      <t>1</t>
    </r>
    <r>
      <rPr>
        <sz val="8"/>
        <rFont val="Trebuchet MS"/>
        <family val="2"/>
      </rPr>
      <t>, P</t>
    </r>
    <r>
      <rPr>
        <vertAlign val="subscript"/>
        <sz val="8"/>
        <rFont val="Trebuchet MS"/>
        <family val="2"/>
      </rPr>
      <t>1</t>
    </r>
    <r>
      <rPr>
        <sz val="8"/>
        <rFont val="Trebuchet MS"/>
        <family val="2"/>
      </rPr>
      <t xml:space="preserve"> et T</t>
    </r>
    <r>
      <rPr>
        <vertAlign val="subscript"/>
        <sz val="8"/>
        <rFont val="Trebuchet MS"/>
        <family val="2"/>
      </rPr>
      <t>1</t>
    </r>
    <r>
      <rPr>
        <sz val="8"/>
        <rFont val="Trebuchet MS"/>
        <family val="2"/>
      </rPr>
      <t xml:space="preserve"> le débit en m³/h, la pression et la température à hauteur de la mesure de débit. Au cas où la température n'est pas donnée, le calcul est fait avec 10°C. La formule citée vaut pour un débitmètre à diaphragme. Pour explication, voir l'onglet "puits d'extraction".</t>
    </r>
  </si>
  <si>
    <t>versie</t>
  </si>
  <si>
    <t>naam</t>
  </si>
  <si>
    <t>goedgekeurd</t>
  </si>
  <si>
    <t>datum</t>
  </si>
  <si>
    <t>opmerking</t>
  </si>
  <si>
    <t>JDW</t>
  </si>
  <si>
    <t>LV</t>
  </si>
  <si>
    <t>lay-out BOFAS 3</t>
  </si>
  <si>
    <t>EG</t>
  </si>
  <si>
    <t>C1</t>
  </si>
  <si>
    <t>C2</t>
  </si>
  <si>
    <t>C3</t>
  </si>
  <si>
    <t>C4</t>
  </si>
  <si>
    <t>C5</t>
  </si>
  <si>
    <t>C6</t>
  </si>
  <si>
    <t>C7</t>
  </si>
  <si>
    <t>mbar</t>
  </si>
  <si>
    <t xml:space="preserve">Cluster </t>
  </si>
  <si>
    <t>Fréquence Compres-seur
(Hz)</t>
  </si>
  <si>
    <t>AIRSPARGING</t>
  </si>
  <si>
    <t>m3/h</t>
  </si>
  <si>
    <t>Position de
crépinée</t>
  </si>
  <si>
    <t>De</t>
  </si>
  <si>
    <t>Jusqu'à</t>
  </si>
  <si>
    <t>Tempéra-ture air sortie extracteur  (3) 
(°C)</t>
  </si>
  <si>
    <t>Tempéra-ture sortie échangeur de chaleur (3b) 
(°C)</t>
  </si>
  <si>
    <t>Tempéra-ture entrée lit catalytique (3b) 
(°C)</t>
  </si>
  <si>
    <t>Tempéra-ture sortie lit catalytique (3b) 
(°C)</t>
  </si>
  <si>
    <t>Frequence blower (3c)
(Hz)</t>
  </si>
  <si>
    <t>Position by-pass (3d)</t>
  </si>
  <si>
    <t>Airsparging (optionel)</t>
  </si>
  <si>
    <t>- régler la fréquence de l'extracteur</t>
  </si>
  <si>
    <t>- placer un autre extracteur ;</t>
  </si>
  <si>
    <t>- ouvrir/fermer/ajouter des puits déteminés;</t>
  </si>
  <si>
    <t>- Niveau de rabattement d'eau à adapter</t>
  </si>
  <si>
    <t>- adapter le système d'alarme;</t>
  </si>
  <si>
    <t>Dans le fichier excell "suivi Extraction de l'Air du Sol ", se trouvent différents onglets où sont repris des tableaux de relevés. Les résultats de mesure sont présentés chronologiquement. Si la configuration est modifiée pendant la visite de site, il faut mesurer les paramètres qui peuvent être influencés, avant et après les modifications.</t>
  </si>
  <si>
    <t>Extracteur d'air</t>
  </si>
  <si>
    <t xml:space="preserve">La mesure du débit est obtenue par la mesure de la chute de pression au travers d'un diaphragme (ou bride) (débitmètre à diaphragme). Le résultat de mesure lu sur l'appareil de mesure est indiqué dans la colonne correspondante. La conversion du résultats de la mesure en un débit en Nm³/h se fait au moyen de la formule dans la colonne correspondante. Au cas où la température n'est pas suivie, nous la supposons de 10°C pour l'air extrait en entrée d'extracteur. </t>
  </si>
  <si>
    <t>Pour l'interprétation des objectifs finaux et pour autant que disponible, la somme des débits mesurés sur les puits individuels (voir onglet "puits d'extraction") doit également être calculée.</t>
  </si>
  <si>
    <t>Si un CATOX est utilisé comme élément d'épuration d'air, ses différentes températures de fonctionnement du CATOX doivent être suivies.</t>
  </si>
  <si>
    <t>La surpression et le débit d'injection de chaque groupe sont surveillés à l'ouverture de la vanne. La supression et le débit d'injection mesurés juste avant la fermeture de la vanne sont repris dans le tableau.</t>
  </si>
  <si>
    <t>Suivi des heures de fonctionnement et de la fréquence du compresseur. Le tableau suppose que l'air est injecté pendant une durée limitée par groupe (cluster) de puits. Les différents puits et/ou groupes de puits sont connectés au collecteur (manifold) via une vanne à commande automatique.</t>
  </si>
  <si>
    <t>Pour chaque groupe, les puits connectés ainsi que leurs crépines sont renseignés dans un tableau séparé.</t>
  </si>
  <si>
    <t>Le débit total extrait du sol est égal à la somme des débits individuel de chaque puits. Ce débit calculé est repris dans le tableau "blower".</t>
  </si>
  <si>
    <t>Par puits, l'évolution du débit est indiquée en fonction du temps. Sur cette base, on peut vérifier la répartition de l'air dans le sol, détecter d'éventuels court-circuits, etc.</t>
  </si>
  <si>
    <t>Crépine (m-ns)</t>
  </si>
  <si>
    <t>(1) si les réglages (fréquence, bypass, ...) de l'installation sont modifiés, une mesure doit être effectuée avant et après la modification</t>
  </si>
  <si>
    <t>Détail Cluster/Puits</t>
  </si>
  <si>
    <t>Puits</t>
  </si>
  <si>
    <t>(3c) Indiquez la fréquence appliquée sur le variateur de fréquence du ventilateur</t>
  </si>
  <si>
    <t>(3d) Indiquer la position du by-pass (ouvert = complètement ouvert, fermé = complètement fermé, &lt;= partiellement ou plus fermé,&gt; = partiellement ou plus ouvert, id = inchangé). Si un débitmètre est placé sur la by-pass, remplacer le titre de la colonne par "Débit by-pass (Nm³/ h)"</t>
  </si>
  <si>
    <t>CREPINES ET SPECIFICATIONS DE LA MESURE DE DEBIT POUR CONVERSION EN m³/H</t>
  </si>
  <si>
    <t>CHUTE DE PRESSION A TRAVERS LE DIAPHRAGME DE MESURE en HPa</t>
  </si>
  <si>
    <r>
      <t xml:space="preserve">Ici </t>
    </r>
    <r>
      <rPr>
        <sz val="8"/>
        <rFont val="Symbol"/>
        <family val="1"/>
        <charset val="2"/>
      </rPr>
      <t>r</t>
    </r>
    <r>
      <rPr>
        <sz val="8"/>
        <rFont val="Arial"/>
        <family val="2"/>
      </rPr>
      <t xml:space="preserve"> est calculé avec une densité de 1,12 kg/m³ autrement dit la densité de l'air sec à 10°C et 100mbar de dépression. </t>
    </r>
  </si>
  <si>
    <t>Crépines
(de - à en m-ns)</t>
  </si>
  <si>
    <t>Pression et débit d'injection par groupe de puits (3) (4)</t>
  </si>
  <si>
    <t>Remarque (5)</t>
  </si>
  <si>
    <t>(3) la pression d'injection en mbar se réfère à la surpression relative à la sortie du compresseur</t>
  </si>
  <si>
    <t>(4) Le débit est le débit lu sur le débitmètre électronique à l'entrée du compresseur</t>
  </si>
  <si>
    <t>(5) Indiquez, par exemple, le cycle temporel d'injection par cluster (groupe) ou le réglage de la soupape de surpression</t>
  </si>
  <si>
    <t>(3b) Lors de l'utilisation d'un CATOX, la surveillance de diverses températures de fonctionnement est souhaitable pour surveiller le bon fonctionnement et/ou son fonctionnement autothermique</t>
  </si>
  <si>
    <t>Suivi standardisé de l'extraction d'air du sol éventuellement en combinaison avec l'injection d'air comprimé (airsparging).</t>
  </si>
  <si>
    <t>Dans ce tableau, la charge polluante (PID), le débit et la dépression sont suivis pour chaque puits. Au cas où les points de mesure sont prévus sur le manifold, la mesure de la dépression par puits n'a pas de valeur ajoutée car celle-ci est environ égale à la pression du flux en amont du bypass.</t>
  </si>
  <si>
    <t>La mesure de débit se fait par mesure de la chute de pression à travers un diaphragme (bride) dans la conduite d'aspiration du puits. Les spécifications de ce débitmètre à diaphragme et de la crépine sont aussi indiquées. La conversion de la chute de pression en m²/h se fait dans le tableau dédié.</t>
  </si>
  <si>
    <t>1.0.0</t>
  </si>
  <si>
    <t>0.3</t>
  </si>
  <si>
    <t>aanpassingen en nazicht ifv BOFAS 3 en vertaling</t>
  </si>
  <si>
    <t>version 1 BOFAS 3</t>
  </si>
  <si>
    <t>version 2 BOFAS 3</t>
  </si>
  <si>
    <t>1.0.3</t>
  </si>
  <si>
    <t>1.0.4</t>
  </si>
  <si>
    <t>2.0.0</t>
  </si>
  <si>
    <t>aanpassingen en nazicht ifv BOFAS 3 + toevoegen tabblad airsparging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</si>
</sst>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
    <numFmt numFmtId="165" formatCode="0.0"/>
    <numFmt numFmtId="166" formatCode="0.0%"/>
    <numFmt numFmtId="167" formatCode="0.000000"/>
  </numFmts>
  <fonts count="22" x14ac:knownFonts="1">
    <font>
      <sz val="10"/>
      <name val="Arial"/>
    </font>
    <font>
      <sz val="8"/>
      <name val="Arial"/>
      <family val="2"/>
    </font>
    <font>
      <sz val="10"/>
      <name val="Arial"/>
      <family val="2"/>
    </font>
    <font>
      <b/>
      <sz val="10"/>
      <name val="Arial"/>
      <family val="2"/>
    </font>
    <font>
      <sz val="8"/>
      <name val="Arial"/>
      <family val="2"/>
    </font>
    <font>
      <b/>
      <sz val="8"/>
      <name val="Arial"/>
      <family val="2"/>
    </font>
    <font>
      <b/>
      <vertAlign val="subscript"/>
      <sz val="8"/>
      <name val="Arial"/>
      <family val="2"/>
    </font>
    <font>
      <sz val="10"/>
      <color indexed="10"/>
      <name val="Arial"/>
      <family val="2"/>
    </font>
    <font>
      <sz val="8"/>
      <name val="Symbol"/>
      <family val="1"/>
      <charset val="2"/>
    </font>
    <font>
      <sz val="10"/>
      <name val="Trebuchet MS"/>
      <family val="2"/>
    </font>
    <font>
      <b/>
      <sz val="10"/>
      <name val="Trebuchet MS"/>
      <family val="2"/>
    </font>
    <font>
      <b/>
      <sz val="9"/>
      <name val="Trebuchet MS"/>
      <family val="2"/>
    </font>
    <font>
      <sz val="8"/>
      <name val="Trebuchet MS"/>
      <family val="2"/>
    </font>
    <font>
      <i/>
      <sz val="10"/>
      <name val="Trebuchet MS"/>
      <family val="2"/>
    </font>
    <font>
      <b/>
      <sz val="12"/>
      <name val="Trebuchet MS"/>
      <family val="2"/>
    </font>
    <font>
      <b/>
      <sz val="6"/>
      <name val="Trebuchet MS"/>
      <family val="2"/>
    </font>
    <font>
      <b/>
      <sz val="8"/>
      <name val="Trebuchet MS"/>
      <family val="2"/>
    </font>
    <font>
      <sz val="6"/>
      <name val="Trebuchet MS"/>
      <family val="2"/>
    </font>
    <font>
      <i/>
      <sz val="8"/>
      <name val="Trebuchet MS"/>
      <family val="2"/>
    </font>
    <font>
      <vertAlign val="subscript"/>
      <sz val="8"/>
      <name val="Trebuchet MS"/>
      <family val="2"/>
    </font>
    <font>
      <sz val="10"/>
      <color rgb="FFFF0000"/>
      <name val="Trebuchet MS"/>
      <family val="2"/>
    </font>
    <font>
      <sz val="8"/>
      <color rgb="FFFF0000"/>
      <name val="Trebuchet MS"/>
      <family val="2"/>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indexed="26"/>
      </patternFill>
    </fill>
    <fill>
      <patternFill patternType="solid">
        <fgColor rgb="FFFFFF00"/>
        <bgColor indexed="64"/>
      </patternFill>
    </fill>
    <fill>
      <patternFill patternType="solid">
        <fgColor theme="0" tint="-0.249977111117893"/>
        <bgColor indexed="64"/>
      </patternFill>
    </fill>
  </fills>
  <borders count="7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double">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s>
  <cellStyleXfs count="2">
    <xf numFmtId="0" fontId="0" fillId="0" borderId="0"/>
    <xf numFmtId="0" fontId="2" fillId="0" borderId="0"/>
  </cellStyleXfs>
  <cellXfs count="452">
    <xf numFmtId="0" fontId="0" fillId="0" borderId="0" xfId="0"/>
    <xf numFmtId="0" fontId="9" fillId="0" borderId="1" xfId="0" applyFont="1" applyBorder="1" applyProtection="1">
      <protection locked="0"/>
    </xf>
    <xf numFmtId="0" fontId="9" fillId="0" borderId="2" xfId="0" applyFont="1" applyBorder="1" applyProtection="1">
      <protection locked="0"/>
    </xf>
    <xf numFmtId="164" fontId="9" fillId="0" borderId="2" xfId="0" applyNumberFormat="1" applyFont="1" applyBorder="1" applyAlignment="1" applyProtection="1">
      <alignment horizontal="center"/>
      <protection locked="0"/>
    </xf>
    <xf numFmtId="0" fontId="9" fillId="0" borderId="2" xfId="0" applyFont="1" applyBorder="1" applyAlignment="1" applyProtection="1">
      <alignment horizontal="center"/>
      <protection locked="0"/>
    </xf>
    <xf numFmtId="164" fontId="9" fillId="0" borderId="3" xfId="0" applyNumberFormat="1" applyFont="1" applyBorder="1" applyAlignment="1" applyProtection="1">
      <alignment horizontal="center"/>
      <protection locked="0"/>
    </xf>
    <xf numFmtId="0" fontId="9" fillId="0" borderId="4" xfId="0" applyFont="1" applyBorder="1" applyAlignment="1" applyProtection="1">
      <alignment horizontal="left" wrapText="1"/>
      <protection locked="0"/>
    </xf>
    <xf numFmtId="0" fontId="9" fillId="0" borderId="5" xfId="0" applyFont="1" applyBorder="1" applyProtection="1">
      <protection locked="0"/>
    </xf>
    <xf numFmtId="0" fontId="9" fillId="0" borderId="6" xfId="0" applyFont="1" applyBorder="1" applyProtection="1">
      <protection locked="0"/>
    </xf>
    <xf numFmtId="164" fontId="9" fillId="0" borderId="6" xfId="0" applyNumberFormat="1" applyFont="1" applyBorder="1" applyAlignment="1" applyProtection="1">
      <alignment horizontal="center"/>
      <protection locked="0"/>
    </xf>
    <xf numFmtId="164" fontId="9" fillId="0" borderId="7" xfId="0" applyNumberFormat="1" applyFont="1" applyBorder="1" applyAlignment="1" applyProtection="1">
      <alignment horizontal="center"/>
      <protection locked="0"/>
    </xf>
    <xf numFmtId="0" fontId="9" fillId="0" borderId="8" xfId="0" applyFont="1" applyBorder="1" applyAlignment="1" applyProtection="1">
      <alignment horizontal="left" wrapText="1"/>
      <protection locked="0"/>
    </xf>
    <xf numFmtId="0" fontId="9" fillId="0" borderId="6" xfId="0" applyFont="1" applyBorder="1" applyAlignment="1" applyProtection="1">
      <alignment horizontal="center"/>
      <protection locked="0"/>
    </xf>
    <xf numFmtId="0" fontId="9" fillId="0" borderId="5" xfId="0" applyFont="1" applyFill="1" applyBorder="1" applyProtection="1">
      <protection locked="0"/>
    </xf>
    <xf numFmtId="0" fontId="9" fillId="0" borderId="6" xfId="0" applyFont="1" applyFill="1" applyBorder="1" applyProtection="1">
      <protection locked="0"/>
    </xf>
    <xf numFmtId="164" fontId="9" fillId="0" borderId="6" xfId="0" applyNumberFormat="1"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164" fontId="9" fillId="0" borderId="7" xfId="0" applyNumberFormat="1" applyFont="1" applyFill="1" applyBorder="1" applyAlignment="1" applyProtection="1">
      <alignment horizontal="center"/>
      <protection locked="0"/>
    </xf>
    <xf numFmtId="0" fontId="9" fillId="0" borderId="8" xfId="0" applyFont="1" applyFill="1" applyBorder="1" applyAlignment="1" applyProtection="1">
      <alignment horizontal="left" wrapText="1"/>
      <protection locked="0"/>
    </xf>
    <xf numFmtId="0" fontId="9" fillId="0" borderId="9" xfId="0" applyFont="1" applyBorder="1" applyProtection="1">
      <protection locked="0"/>
    </xf>
    <xf numFmtId="0" fontId="9" fillId="0" borderId="10" xfId="0" applyFont="1" applyBorder="1" applyProtection="1">
      <protection locked="0"/>
    </xf>
    <xf numFmtId="164"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64" fontId="9" fillId="0" borderId="11" xfId="0" applyNumberFormat="1" applyFont="1" applyBorder="1" applyAlignment="1" applyProtection="1">
      <alignment horizontal="center"/>
      <protection locked="0"/>
    </xf>
    <xf numFmtId="0" fontId="9" fillId="0" borderId="12" xfId="0" applyFont="1" applyBorder="1" applyAlignment="1" applyProtection="1">
      <alignment horizontal="left" wrapText="1"/>
      <protection locked="0"/>
    </xf>
    <xf numFmtId="0" fontId="9" fillId="0" borderId="0" xfId="0" applyFont="1" applyProtection="1"/>
    <xf numFmtId="0" fontId="9" fillId="0" borderId="0" xfId="0" applyFont="1" applyAlignment="1" applyProtection="1">
      <alignment horizontal="left"/>
    </xf>
    <xf numFmtId="0" fontId="10" fillId="4" borderId="13" xfId="0" applyFont="1" applyFill="1" applyBorder="1" applyAlignment="1" applyProtection="1">
      <alignment horizontal="center" wrapText="1"/>
    </xf>
    <xf numFmtId="0" fontId="10" fillId="4" borderId="14" xfId="0" applyFont="1" applyFill="1" applyBorder="1" applyAlignment="1" applyProtection="1">
      <alignment horizontal="center" wrapText="1"/>
    </xf>
    <xf numFmtId="0" fontId="10" fillId="4" borderId="15" xfId="0" applyFont="1" applyFill="1" applyBorder="1" applyAlignment="1" applyProtection="1">
      <alignment horizontal="center" wrapText="1"/>
    </xf>
    <xf numFmtId="0" fontId="10" fillId="4" borderId="16" xfId="0" applyFont="1" applyFill="1" applyBorder="1" applyAlignment="1" applyProtection="1">
      <alignment horizontal="center"/>
    </xf>
    <xf numFmtId="0" fontId="9" fillId="0" borderId="0" xfId="0" applyFont="1" applyAlignment="1" applyProtection="1">
      <alignment horizontal="center"/>
    </xf>
    <xf numFmtId="164" fontId="10" fillId="4" borderId="14" xfId="0" applyNumberFormat="1" applyFont="1" applyFill="1" applyBorder="1" applyAlignment="1" applyProtection="1">
      <alignment horizontal="center" wrapText="1"/>
    </xf>
    <xf numFmtId="164" fontId="11" fillId="4" borderId="14" xfId="0" applyNumberFormat="1" applyFont="1" applyFill="1" applyBorder="1" applyAlignment="1" applyProtection="1">
      <alignment horizontal="center" wrapText="1"/>
    </xf>
    <xf numFmtId="0" fontId="9" fillId="0" borderId="0" xfId="0" applyFont="1" applyFill="1" applyProtection="1"/>
    <xf numFmtId="0" fontId="9" fillId="0" borderId="0" xfId="0" quotePrefix="1" applyFont="1" applyFill="1" applyBorder="1" applyProtection="1"/>
    <xf numFmtId="0" fontId="9" fillId="0" borderId="0" xfId="0" applyFont="1" applyBorder="1" applyProtection="1"/>
    <xf numFmtId="164" fontId="9"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pplyProtection="1">
      <alignment horizontal="left" wrapText="1"/>
    </xf>
    <xf numFmtId="0" fontId="9" fillId="0" borderId="0" xfId="0" applyFont="1" applyBorder="1" applyAlignment="1" applyProtection="1">
      <alignment horizontal="left"/>
    </xf>
    <xf numFmtId="0" fontId="9" fillId="0" borderId="0" xfId="0" quotePrefix="1" applyFont="1" applyProtection="1"/>
    <xf numFmtId="164" fontId="4" fillId="0" borderId="1" xfId="0" applyNumberFormat="1" applyFont="1" applyBorder="1" applyAlignment="1" applyProtection="1">
      <alignment horizontal="center"/>
      <protection locked="0"/>
    </xf>
    <xf numFmtId="1" fontId="4" fillId="0" borderId="2"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0" fontId="4" fillId="0" borderId="0" xfId="0" applyFont="1" applyProtection="1"/>
    <xf numFmtId="2" fontId="4" fillId="0" borderId="0" xfId="0" applyNumberFormat="1" applyFont="1" applyProtection="1"/>
    <xf numFmtId="165" fontId="4" fillId="5" borderId="17" xfId="0" quotePrefix="1" applyNumberFormat="1" applyFont="1" applyFill="1" applyBorder="1" applyAlignment="1" applyProtection="1">
      <alignment horizontal="center"/>
    </xf>
    <xf numFmtId="1" fontId="4" fillId="5" borderId="2" xfId="0" quotePrefix="1" applyNumberFormat="1" applyFont="1" applyFill="1" applyBorder="1" applyAlignment="1" applyProtection="1">
      <alignment horizontal="center"/>
    </xf>
    <xf numFmtId="164" fontId="1" fillId="0" borderId="0" xfId="0" applyNumberFormat="1" applyFont="1" applyBorder="1" applyAlignment="1" applyProtection="1">
      <alignment horizontal="left"/>
    </xf>
    <xf numFmtId="0" fontId="2" fillId="0" borderId="0" xfId="0" applyFont="1" applyAlignment="1" applyProtection="1"/>
    <xf numFmtId="0" fontId="12" fillId="0" borderId="0" xfId="0" applyFont="1" applyProtection="1"/>
    <xf numFmtId="165" fontId="12" fillId="0" borderId="0" xfId="0" applyNumberFormat="1" applyFont="1" applyProtection="1"/>
    <xf numFmtId="2" fontId="12" fillId="0" borderId="0" xfId="0" applyNumberFormat="1" applyFont="1" applyProtection="1"/>
    <xf numFmtId="1" fontId="4" fillId="0" borderId="0" xfId="0" applyNumberFormat="1" applyFont="1" applyProtection="1"/>
    <xf numFmtId="0" fontId="2" fillId="0" borderId="0" xfId="0" applyFont="1" applyProtection="1"/>
    <xf numFmtId="1" fontId="4" fillId="0" borderId="18" xfId="0" applyNumberFormat="1" applyFont="1" applyBorder="1" applyAlignment="1" applyProtection="1">
      <alignment horizontal="center"/>
      <protection locked="0"/>
    </xf>
    <xf numFmtId="1" fontId="4" fillId="0" borderId="17" xfId="0" applyNumberFormat="1"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165" fontId="4" fillId="0" borderId="19" xfId="0" applyNumberFormat="1" applyFont="1" applyBorder="1" applyAlignment="1" applyProtection="1">
      <alignment horizontal="center"/>
      <protection locked="0"/>
    </xf>
    <xf numFmtId="1" fontId="4" fillId="0" borderId="20" xfId="0" applyNumberFormat="1" applyFont="1" applyBorder="1" applyAlignment="1" applyProtection="1">
      <alignment horizontal="center"/>
      <protection locked="0"/>
    </xf>
    <xf numFmtId="1" fontId="4" fillId="0" borderId="19" xfId="0" applyNumberFormat="1" applyFont="1" applyBorder="1" applyAlignment="1" applyProtection="1">
      <alignment horizontal="center"/>
      <protection locked="0"/>
    </xf>
    <xf numFmtId="2" fontId="4" fillId="0" borderId="21" xfId="0" applyNumberFormat="1" applyFont="1" applyBorder="1" applyAlignment="1" applyProtection="1">
      <alignment horizontal="center"/>
      <protection locked="0"/>
    </xf>
    <xf numFmtId="0" fontId="4" fillId="0" borderId="22" xfId="0" applyFont="1" applyBorder="1" applyProtection="1">
      <protection locked="0"/>
    </xf>
    <xf numFmtId="1" fontId="4" fillId="0" borderId="1" xfId="0" applyNumberFormat="1" applyFont="1" applyBorder="1" applyAlignment="1" applyProtection="1">
      <alignment horizontal="center"/>
      <protection locked="0"/>
    </xf>
    <xf numFmtId="165" fontId="4" fillId="0" borderId="4" xfId="0" applyNumberFormat="1" applyFont="1" applyBorder="1" applyAlignment="1" applyProtection="1">
      <alignment horizontal="center"/>
      <protection locked="0"/>
    </xf>
    <xf numFmtId="1" fontId="4" fillId="0" borderId="23" xfId="0" applyNumberFormat="1" applyFont="1" applyBorder="1" applyAlignment="1" applyProtection="1">
      <alignment horizontal="center"/>
      <protection locked="0"/>
    </xf>
    <xf numFmtId="1" fontId="4" fillId="0" borderId="4" xfId="0" applyNumberFormat="1" applyFont="1" applyBorder="1" applyAlignment="1" applyProtection="1">
      <alignment horizontal="center"/>
      <protection locked="0"/>
    </xf>
    <xf numFmtId="2" fontId="4" fillId="0" borderId="24" xfId="0" applyNumberFormat="1" applyFont="1" applyBorder="1" applyAlignment="1" applyProtection="1">
      <alignment horizontal="center"/>
      <protection locked="0"/>
    </xf>
    <xf numFmtId="0" fontId="4" fillId="0" borderId="24" xfId="0" applyFont="1" applyBorder="1" applyProtection="1">
      <protection locked="0"/>
    </xf>
    <xf numFmtId="1" fontId="4" fillId="0" borderId="25" xfId="0" applyNumberFormat="1"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4" borderId="22" xfId="0" applyFont="1" applyFill="1" applyBorder="1" applyProtection="1"/>
    <xf numFmtId="2" fontId="5" fillId="5" borderId="26" xfId="0" applyNumberFormat="1" applyFont="1" applyFill="1" applyBorder="1" applyAlignment="1" applyProtection="1">
      <alignment horizontal="center" wrapText="1"/>
    </xf>
    <xf numFmtId="2" fontId="5" fillId="5" borderId="11" xfId="0" applyNumberFormat="1" applyFont="1" applyFill="1" applyBorder="1" applyAlignment="1" applyProtection="1">
      <alignment horizontal="center" wrapText="1"/>
    </xf>
    <xf numFmtId="2" fontId="5" fillId="5" borderId="12" xfId="0" applyNumberFormat="1" applyFont="1" applyFill="1" applyBorder="1" applyAlignment="1" applyProtection="1">
      <alignment horizontal="center" wrapText="1"/>
    </xf>
    <xf numFmtId="165" fontId="5" fillId="5" borderId="9" xfId="0" applyNumberFormat="1" applyFont="1" applyFill="1" applyBorder="1" applyAlignment="1" applyProtection="1">
      <alignment horizontal="center" wrapText="1"/>
    </xf>
    <xf numFmtId="0" fontId="5" fillId="5" borderId="12" xfId="0" applyFont="1" applyFill="1" applyBorder="1" applyAlignment="1" applyProtection="1">
      <alignment horizontal="center" wrapText="1"/>
    </xf>
    <xf numFmtId="2" fontId="5" fillId="5" borderId="27" xfId="0" applyNumberFormat="1" applyFont="1" applyFill="1" applyBorder="1" applyAlignment="1" applyProtection="1">
      <alignment horizontal="center" wrapText="1"/>
    </xf>
    <xf numFmtId="0" fontId="5" fillId="4" borderId="28" xfId="0" applyFont="1" applyFill="1" applyBorder="1" applyAlignment="1" applyProtection="1">
      <alignment horizontal="center"/>
    </xf>
    <xf numFmtId="2" fontId="4" fillId="5" borderId="29" xfId="0" applyNumberFormat="1" applyFont="1" applyFill="1" applyBorder="1" applyAlignment="1" applyProtection="1">
      <alignment horizontal="center"/>
    </xf>
    <xf numFmtId="2" fontId="4" fillId="5" borderId="30" xfId="0" applyNumberFormat="1" applyFont="1" applyFill="1" applyBorder="1" applyAlignment="1" applyProtection="1">
      <alignment horizontal="center"/>
    </xf>
    <xf numFmtId="2" fontId="4" fillId="5" borderId="19" xfId="0" applyNumberFormat="1" applyFont="1" applyFill="1" applyBorder="1" applyAlignment="1" applyProtection="1">
      <alignment horizontal="center"/>
    </xf>
    <xf numFmtId="1" fontId="4" fillId="5" borderId="31" xfId="0" applyNumberFormat="1" applyFont="1" applyFill="1" applyBorder="1" applyAlignment="1" applyProtection="1">
      <alignment horizontal="center"/>
    </xf>
    <xf numFmtId="1" fontId="4" fillId="5" borderId="4" xfId="0" applyNumberFormat="1" applyFont="1" applyFill="1" applyBorder="1" applyAlignment="1" applyProtection="1">
      <alignment horizontal="center"/>
    </xf>
    <xf numFmtId="165" fontId="4" fillId="5" borderId="23" xfId="0" applyNumberFormat="1" applyFont="1" applyFill="1" applyBorder="1" applyAlignment="1" applyProtection="1">
      <alignment horizontal="center"/>
    </xf>
    <xf numFmtId="165" fontId="4" fillId="5" borderId="32" xfId="0" applyNumberFormat="1" applyFont="1" applyFill="1" applyBorder="1" applyAlignment="1" applyProtection="1">
      <alignment horizontal="center"/>
    </xf>
    <xf numFmtId="165" fontId="4" fillId="5" borderId="33" xfId="0" applyNumberFormat="1" applyFont="1" applyFill="1" applyBorder="1" applyAlignment="1" applyProtection="1">
      <alignment horizontal="center"/>
    </xf>
    <xf numFmtId="2" fontId="4" fillId="5" borderId="25" xfId="0" applyNumberFormat="1" applyFont="1" applyFill="1" applyBorder="1" applyAlignment="1" applyProtection="1">
      <alignment horizontal="center"/>
    </xf>
    <xf numFmtId="2" fontId="4" fillId="5" borderId="17" xfId="0" applyNumberFormat="1" applyFont="1" applyFill="1" applyBorder="1" applyAlignment="1" applyProtection="1">
      <alignment horizontal="center"/>
    </xf>
    <xf numFmtId="1" fontId="4" fillId="5" borderId="1" xfId="0" applyNumberFormat="1" applyFont="1" applyFill="1" applyBorder="1" applyAlignment="1" applyProtection="1">
      <alignment horizontal="center"/>
    </xf>
    <xf numFmtId="165" fontId="4" fillId="5" borderId="2" xfId="0" applyNumberFormat="1" applyFont="1" applyFill="1" applyBorder="1" applyAlignment="1" applyProtection="1">
      <alignment horizontal="center"/>
    </xf>
    <xf numFmtId="165" fontId="4" fillId="5" borderId="4" xfId="0" applyNumberFormat="1" applyFont="1" applyFill="1" applyBorder="1" applyAlignment="1" applyProtection="1">
      <alignment horizontal="center"/>
    </xf>
    <xf numFmtId="2" fontId="4" fillId="5" borderId="2" xfId="0" applyNumberFormat="1" applyFont="1" applyFill="1" applyBorder="1" applyAlignment="1" applyProtection="1">
      <alignment horizontal="center"/>
    </xf>
    <xf numFmtId="2" fontId="4" fillId="5" borderId="4" xfId="0" applyNumberFormat="1" applyFont="1" applyFill="1" applyBorder="1" applyAlignment="1" applyProtection="1">
      <alignment horizontal="center"/>
    </xf>
    <xf numFmtId="164" fontId="5" fillId="5" borderId="34" xfId="0" applyNumberFormat="1" applyFont="1" applyFill="1" applyBorder="1" applyAlignment="1" applyProtection="1">
      <alignment horizontal="center"/>
    </xf>
    <xf numFmtId="2" fontId="4" fillId="5" borderId="34" xfId="0" applyNumberFormat="1" applyFont="1" applyFill="1" applyBorder="1" applyAlignment="1" applyProtection="1">
      <alignment horizontal="center"/>
    </xf>
    <xf numFmtId="2" fontId="4" fillId="5" borderId="35" xfId="0" applyNumberFormat="1" applyFont="1" applyFill="1" applyBorder="1" applyAlignment="1" applyProtection="1">
      <alignment horizontal="center"/>
    </xf>
    <xf numFmtId="2" fontId="4" fillId="5" borderId="36" xfId="0" applyNumberFormat="1" applyFont="1" applyFill="1" applyBorder="1" applyAlignment="1" applyProtection="1">
      <alignment horizontal="center"/>
    </xf>
    <xf numFmtId="1" fontId="4" fillId="5" borderId="37" xfId="0" applyNumberFormat="1" applyFont="1" applyFill="1" applyBorder="1" applyAlignment="1" applyProtection="1">
      <alignment horizontal="center"/>
    </xf>
    <xf numFmtId="1" fontId="4" fillId="5" borderId="36" xfId="0" applyNumberFormat="1" applyFont="1" applyFill="1" applyBorder="1" applyAlignment="1" applyProtection="1">
      <alignment horizontal="center"/>
    </xf>
    <xf numFmtId="1" fontId="4" fillId="5" borderId="38" xfId="0" applyNumberFormat="1" applyFont="1" applyFill="1" applyBorder="1" applyProtection="1"/>
    <xf numFmtId="164" fontId="4" fillId="5" borderId="36" xfId="0" applyNumberFormat="1" applyFont="1" applyFill="1" applyBorder="1" applyAlignment="1" applyProtection="1">
      <alignment horizontal="center"/>
    </xf>
    <xf numFmtId="1" fontId="4" fillId="5" borderId="39" xfId="0" applyNumberFormat="1" applyFont="1" applyFill="1" applyBorder="1" applyProtection="1"/>
    <xf numFmtId="2" fontId="4" fillId="5" borderId="40" xfId="0" applyNumberFormat="1" applyFont="1" applyFill="1" applyBorder="1" applyAlignment="1" applyProtection="1">
      <alignment horizontal="center"/>
    </xf>
    <xf numFmtId="2" fontId="4" fillId="5" borderId="41" xfId="0" applyNumberFormat="1" applyFont="1" applyFill="1" applyBorder="1" applyAlignment="1" applyProtection="1">
      <alignment horizontal="center"/>
    </xf>
    <xf numFmtId="2" fontId="5" fillId="5" borderId="36" xfId="0" applyNumberFormat="1" applyFont="1" applyFill="1" applyBorder="1" applyAlignment="1" applyProtection="1">
      <alignment horizontal="center"/>
    </xf>
    <xf numFmtId="1" fontId="4" fillId="5" borderId="34" xfId="0" applyNumberFormat="1" applyFont="1" applyFill="1" applyBorder="1" applyAlignment="1" applyProtection="1">
      <alignment horizontal="center"/>
    </xf>
    <xf numFmtId="1" fontId="4" fillId="0" borderId="0" xfId="0" quotePrefix="1" applyNumberFormat="1" applyFont="1" applyProtection="1"/>
    <xf numFmtId="1" fontId="5" fillId="5" borderId="14" xfId="0" applyNumberFormat="1" applyFont="1" applyFill="1" applyBorder="1" applyAlignment="1" applyProtection="1">
      <alignment horizontal="center" wrapText="1"/>
    </xf>
    <xf numFmtId="0" fontId="5" fillId="5" borderId="14" xfId="0" applyFont="1" applyFill="1" applyBorder="1" applyAlignment="1" applyProtection="1">
      <alignment horizontal="center" wrapText="1" shrinkToFit="1"/>
    </xf>
    <xf numFmtId="0" fontId="5" fillId="0" borderId="0" xfId="0" applyFont="1" applyBorder="1" applyAlignment="1" applyProtection="1">
      <alignment horizontal="center" wrapText="1" shrinkToFit="1"/>
    </xf>
    <xf numFmtId="1" fontId="4" fillId="5" borderId="17" xfId="0" applyNumberFormat="1" applyFont="1" applyFill="1" applyBorder="1" applyAlignment="1" applyProtection="1">
      <alignment horizontal="center"/>
    </xf>
    <xf numFmtId="166" fontId="4" fillId="5" borderId="2" xfId="0" applyNumberFormat="1" applyFont="1" applyFill="1" applyBorder="1" applyAlignment="1" applyProtection="1">
      <alignment horizontal="center"/>
    </xf>
    <xf numFmtId="166" fontId="4" fillId="0" borderId="0" xfId="0" applyNumberFormat="1" applyFont="1" applyBorder="1" applyAlignment="1" applyProtection="1">
      <alignment horizontal="center"/>
    </xf>
    <xf numFmtId="1" fontId="4" fillId="5" borderId="6" xfId="0" quotePrefix="1" applyNumberFormat="1" applyFont="1" applyFill="1" applyBorder="1" applyAlignment="1" applyProtection="1">
      <alignment horizontal="center"/>
    </xf>
    <xf numFmtId="166" fontId="4" fillId="5" borderId="6" xfId="0" applyNumberFormat="1" applyFont="1" applyFill="1" applyBorder="1" applyAlignment="1" applyProtection="1">
      <alignment horizontal="center"/>
    </xf>
    <xf numFmtId="0" fontId="1" fillId="5" borderId="38" xfId="0" applyFont="1" applyFill="1" applyBorder="1" applyAlignment="1" applyProtection="1">
      <alignment horizontal="center"/>
    </xf>
    <xf numFmtId="0" fontId="4" fillId="5" borderId="41" xfId="0" applyFont="1" applyFill="1" applyBorder="1" applyAlignment="1" applyProtection="1">
      <alignment horizontal="center"/>
    </xf>
    <xf numFmtId="1" fontId="4" fillId="5" borderId="41" xfId="0" quotePrefix="1" applyNumberFormat="1" applyFont="1" applyFill="1" applyBorder="1" applyAlignment="1" applyProtection="1">
      <alignment horizontal="center"/>
    </xf>
    <xf numFmtId="166" fontId="4" fillId="5" borderId="41" xfId="0" applyNumberFormat="1" applyFont="1" applyFill="1" applyBorder="1" applyAlignment="1" applyProtection="1">
      <alignment horizontal="center"/>
    </xf>
    <xf numFmtId="0" fontId="4" fillId="0" borderId="0" xfId="0" applyFont="1" applyBorder="1" applyAlignment="1" applyProtection="1">
      <alignment horizontal="center"/>
    </xf>
    <xf numFmtId="1" fontId="4" fillId="0" borderId="0" xfId="0" quotePrefix="1" applyNumberFormat="1" applyFont="1" applyBorder="1" applyAlignment="1" applyProtection="1">
      <alignment horizontal="center"/>
    </xf>
    <xf numFmtId="0" fontId="1" fillId="0" borderId="0" xfId="0" applyFont="1" applyProtection="1"/>
    <xf numFmtId="164" fontId="1" fillId="0" borderId="0" xfId="0" applyNumberFormat="1" applyFont="1" applyProtection="1"/>
    <xf numFmtId="164" fontId="4" fillId="0" borderId="0" xfId="0" applyNumberFormat="1" applyFont="1" applyProtection="1"/>
    <xf numFmtId="0" fontId="2" fillId="0" borderId="29" xfId="0" applyFont="1" applyBorder="1" applyProtection="1">
      <protection locked="0"/>
    </xf>
    <xf numFmtId="0" fontId="2" fillId="0" borderId="18" xfId="0" applyFont="1" applyBorder="1" applyProtection="1">
      <protection locked="0"/>
    </xf>
    <xf numFmtId="0" fontId="2" fillId="0" borderId="17" xfId="0" applyFont="1" applyBorder="1" applyProtection="1">
      <protection locked="0"/>
    </xf>
    <xf numFmtId="0" fontId="2" fillId="0" borderId="19" xfId="0" applyFont="1" applyBorder="1" applyProtection="1">
      <protection locked="0"/>
    </xf>
    <xf numFmtId="0" fontId="2" fillId="0" borderId="25" xfId="0" applyFont="1"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0" fontId="2" fillId="0" borderId="4" xfId="0" applyFont="1" applyBorder="1" applyProtection="1">
      <protection locked="0"/>
    </xf>
    <xf numFmtId="0" fontId="2" fillId="0" borderId="26"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12" xfId="0" applyFont="1" applyBorder="1" applyProtection="1">
      <protection locked="0"/>
    </xf>
    <xf numFmtId="0" fontId="2" fillId="0" borderId="20" xfId="0" applyFont="1" applyBorder="1" applyProtection="1">
      <protection locked="0"/>
    </xf>
    <xf numFmtId="0" fontId="2" fillId="0" borderId="23" xfId="0" applyFont="1" applyBorder="1" applyProtection="1">
      <protection locked="0"/>
    </xf>
    <xf numFmtId="0" fontId="2" fillId="0" borderId="42"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2" fillId="0" borderId="43" xfId="0" applyFont="1" applyBorder="1" applyProtection="1">
      <protection locked="0"/>
    </xf>
    <xf numFmtId="0" fontId="2" fillId="0" borderId="8" xfId="0" applyFont="1" applyBorder="1" applyProtection="1">
      <protection locked="0"/>
    </xf>
    <xf numFmtId="0" fontId="2" fillId="0" borderId="44" xfId="0" applyFont="1" applyBorder="1" applyAlignment="1" applyProtection="1">
      <alignment horizontal="right"/>
      <protection locked="0"/>
    </xf>
    <xf numFmtId="2" fontId="2" fillId="0" borderId="45" xfId="0" applyNumberFormat="1" applyFont="1" applyBorder="1" applyAlignment="1" applyProtection="1">
      <alignment horizontal="right"/>
      <protection locked="0"/>
    </xf>
    <xf numFmtId="2" fontId="2" fillId="0" borderId="46" xfId="0" applyNumberFormat="1" applyFont="1" applyBorder="1" applyAlignment="1" applyProtection="1">
      <alignment horizontal="right"/>
      <protection locked="0"/>
    </xf>
    <xf numFmtId="0" fontId="2" fillId="0" borderId="13" xfId="0" applyFont="1" applyBorder="1" applyAlignment="1" applyProtection="1">
      <alignment horizontal="right"/>
      <protection locked="0"/>
    </xf>
    <xf numFmtId="2" fontId="2" fillId="0" borderId="14" xfId="0" applyNumberFormat="1" applyFont="1" applyBorder="1" applyAlignment="1" applyProtection="1">
      <alignment horizontal="right"/>
      <protection locked="0"/>
    </xf>
    <xf numFmtId="2" fontId="2" fillId="0" borderId="16" xfId="0" applyNumberFormat="1" applyFont="1" applyBorder="1" applyAlignment="1" applyProtection="1">
      <alignment horizontal="right"/>
      <protection locked="0"/>
    </xf>
    <xf numFmtId="0" fontId="7" fillId="0" borderId="0" xfId="0" applyFont="1" applyProtection="1"/>
    <xf numFmtId="0" fontId="3" fillId="3" borderId="47" xfId="0" applyFont="1" applyFill="1" applyBorder="1" applyProtection="1"/>
    <xf numFmtId="0" fontId="3" fillId="4" borderId="47" xfId="0" applyFont="1" applyFill="1" applyBorder="1" applyAlignment="1" applyProtection="1">
      <alignment horizontal="center" wrapText="1"/>
    </xf>
    <xf numFmtId="0" fontId="3" fillId="4" borderId="13" xfId="0" applyFont="1" applyFill="1" applyBorder="1" applyAlignment="1" applyProtection="1">
      <alignment horizontal="center" wrapText="1"/>
    </xf>
    <xf numFmtId="0" fontId="3" fillId="4" borderId="14" xfId="0" applyFont="1" applyFill="1" applyBorder="1" applyAlignment="1" applyProtection="1">
      <alignment horizontal="center" wrapText="1"/>
    </xf>
    <xf numFmtId="0" fontId="3" fillId="5" borderId="16" xfId="0" applyFont="1" applyFill="1" applyBorder="1" applyAlignment="1" applyProtection="1">
      <alignment horizontal="center" wrapText="1"/>
    </xf>
    <xf numFmtId="0" fontId="3" fillId="4" borderId="16" xfId="0" applyFont="1" applyFill="1" applyBorder="1" applyAlignment="1" applyProtection="1">
      <alignment horizontal="center" wrapText="1"/>
    </xf>
    <xf numFmtId="0" fontId="3" fillId="5" borderId="13" xfId="0" applyFont="1" applyFill="1" applyBorder="1" applyAlignment="1" applyProtection="1">
      <alignment horizontal="center" wrapText="1"/>
    </xf>
    <xf numFmtId="0" fontId="3" fillId="5" borderId="14" xfId="0" applyFont="1" applyFill="1" applyBorder="1" applyAlignment="1" applyProtection="1">
      <alignment horizontal="center" wrapText="1"/>
    </xf>
    <xf numFmtId="0" fontId="2" fillId="0" borderId="0" xfId="0" applyFont="1" applyAlignment="1" applyProtection="1">
      <alignment horizontal="center" wrapText="1"/>
    </xf>
    <xf numFmtId="11" fontId="2" fillId="5" borderId="19" xfId="0" applyNumberFormat="1" applyFont="1" applyFill="1" applyBorder="1" applyProtection="1"/>
    <xf numFmtId="2" fontId="2" fillId="5" borderId="1" xfId="0" applyNumberFormat="1" applyFont="1" applyFill="1" applyBorder="1" applyProtection="1"/>
    <xf numFmtId="2" fontId="2" fillId="5" borderId="2" xfId="0" applyNumberFormat="1" applyFont="1" applyFill="1" applyBorder="1" applyProtection="1"/>
    <xf numFmtId="2" fontId="2" fillId="5" borderId="4" xfId="0" applyNumberFormat="1" applyFont="1" applyFill="1" applyBorder="1" applyProtection="1"/>
    <xf numFmtId="11" fontId="2" fillId="5" borderId="4" xfId="0" applyNumberFormat="1" applyFont="1" applyFill="1" applyBorder="1" applyProtection="1"/>
    <xf numFmtId="11" fontId="2" fillId="5" borderId="12" xfId="0" applyNumberFormat="1" applyFont="1" applyFill="1" applyBorder="1" applyProtection="1"/>
    <xf numFmtId="2" fontId="2" fillId="5" borderId="9" xfId="0" applyNumberFormat="1" applyFont="1" applyFill="1" applyBorder="1" applyProtection="1"/>
    <xf numFmtId="2" fontId="2" fillId="5" borderId="10" xfId="0" applyNumberFormat="1" applyFont="1" applyFill="1" applyBorder="1" applyProtection="1"/>
    <xf numFmtId="2" fontId="2" fillId="5" borderId="12" xfId="0" applyNumberFormat="1" applyFont="1" applyFill="1" applyBorder="1" applyProtection="1"/>
    <xf numFmtId="0" fontId="3" fillId="0" borderId="48" xfId="0" applyFont="1" applyBorder="1" applyProtection="1"/>
    <xf numFmtId="0" fontId="2" fillId="0" borderId="44" xfId="0" applyFont="1" applyBorder="1" applyProtection="1"/>
    <xf numFmtId="0" fontId="2" fillId="0" borderId="45" xfId="0" applyFont="1" applyBorder="1" applyProtection="1"/>
    <xf numFmtId="0" fontId="2" fillId="0" borderId="46" xfId="0" applyFont="1" applyBorder="1" applyProtection="1"/>
    <xf numFmtId="0" fontId="2" fillId="0" borderId="49" xfId="0" applyFont="1" applyBorder="1" applyProtection="1"/>
    <xf numFmtId="0" fontId="2" fillId="0" borderId="45" xfId="0" applyFont="1" applyBorder="1" applyAlignment="1" applyProtection="1">
      <alignment horizontal="center"/>
    </xf>
    <xf numFmtId="0" fontId="2" fillId="0" borderId="46" xfId="0" applyFont="1" applyBorder="1" applyAlignment="1" applyProtection="1">
      <alignment horizontal="center"/>
    </xf>
    <xf numFmtId="0" fontId="3" fillId="0" borderId="47" xfId="0" applyFont="1" applyBorder="1" applyProtection="1"/>
    <xf numFmtId="0" fontId="2" fillId="0" borderId="13" xfId="0" applyFont="1" applyBorder="1" applyProtection="1"/>
    <xf numFmtId="0" fontId="2" fillId="0" borderId="14" xfId="0" applyFont="1" applyBorder="1" applyProtection="1"/>
    <xf numFmtId="0" fontId="2" fillId="0" borderId="16" xfId="0" applyFont="1" applyBorder="1" applyProtection="1"/>
    <xf numFmtId="0" fontId="2" fillId="0" borderId="50" xfId="0" applyFont="1" applyBorder="1" applyProtection="1"/>
    <xf numFmtId="0" fontId="2" fillId="0" borderId="14" xfId="0" applyFont="1" applyBorder="1" applyAlignment="1" applyProtection="1">
      <alignment horizontal="center"/>
    </xf>
    <xf numFmtId="0" fontId="2" fillId="0" borderId="16" xfId="0" applyFont="1" applyBorder="1" applyAlignment="1" applyProtection="1">
      <alignment horizontal="center"/>
    </xf>
    <xf numFmtId="2" fontId="4" fillId="0" borderId="32" xfId="0" applyNumberFormat="1" applyFont="1" applyBorder="1" applyAlignment="1" applyProtection="1">
      <alignment horizontal="center" wrapText="1"/>
      <protection locked="0"/>
    </xf>
    <xf numFmtId="2" fontId="4" fillId="0" borderId="51" xfId="0" applyNumberFormat="1" applyFont="1" applyBorder="1" applyAlignment="1" applyProtection="1">
      <alignment horizontal="center" wrapText="1"/>
      <protection locked="0"/>
    </xf>
    <xf numFmtId="2" fontId="4" fillId="0" borderId="52" xfId="0" applyNumberFormat="1" applyFont="1" applyBorder="1" applyAlignment="1" applyProtection="1">
      <alignment horizontal="center" wrapText="1"/>
      <protection locked="0"/>
    </xf>
    <xf numFmtId="2" fontId="4" fillId="0" borderId="33" xfId="0" applyNumberFormat="1" applyFont="1" applyBorder="1" applyAlignment="1" applyProtection="1">
      <alignment horizontal="left" wrapText="1"/>
      <protection locked="0"/>
    </xf>
    <xf numFmtId="2" fontId="4" fillId="0" borderId="2" xfId="0" applyNumberFormat="1" applyFont="1" applyBorder="1" applyAlignment="1" applyProtection="1">
      <alignment horizontal="center" wrapText="1"/>
      <protection locked="0"/>
    </xf>
    <xf numFmtId="2" fontId="4" fillId="0" borderId="3" xfId="0" applyNumberFormat="1" applyFont="1" applyBorder="1" applyAlignment="1" applyProtection="1">
      <alignment horizontal="center" wrapText="1"/>
      <protection locked="0"/>
    </xf>
    <xf numFmtId="2" fontId="4" fillId="0" borderId="53" xfId="0" applyNumberFormat="1" applyFont="1" applyBorder="1" applyAlignment="1" applyProtection="1">
      <alignment horizontal="center" wrapText="1"/>
      <protection locked="0"/>
    </xf>
    <xf numFmtId="2" fontId="4" fillId="0" borderId="4" xfId="0" applyNumberFormat="1" applyFont="1" applyBorder="1" applyAlignment="1" applyProtection="1">
      <alignment horizontal="left" wrapText="1"/>
      <protection locked="0"/>
    </xf>
    <xf numFmtId="0" fontId="4" fillId="0" borderId="10" xfId="0" applyNumberFormat="1" applyFont="1" applyBorder="1" applyAlignment="1" applyProtection="1">
      <alignment horizontal="center" wrapText="1"/>
      <protection locked="0"/>
    </xf>
    <xf numFmtId="0" fontId="4" fillId="0" borderId="11" xfId="0" applyNumberFormat="1" applyFont="1" applyBorder="1" applyAlignment="1" applyProtection="1">
      <alignment horizontal="center" wrapText="1"/>
      <protection locked="0"/>
    </xf>
    <xf numFmtId="0" fontId="4" fillId="0" borderId="54" xfId="0" applyNumberFormat="1" applyFont="1" applyBorder="1" applyAlignment="1" applyProtection="1">
      <alignment horizontal="center" wrapText="1"/>
      <protection locked="0"/>
    </xf>
    <xf numFmtId="2" fontId="1" fillId="0" borderId="12" xfId="0" applyNumberFormat="1" applyFont="1" applyBorder="1" applyAlignment="1" applyProtection="1">
      <alignment horizontal="left" wrapText="1"/>
      <protection locked="0"/>
    </xf>
    <xf numFmtId="164" fontId="4" fillId="0" borderId="18" xfId="0" applyNumberFormat="1" applyFont="1" applyBorder="1" applyAlignment="1" applyProtection="1">
      <alignment horizontal="center"/>
      <protection locked="0"/>
    </xf>
    <xf numFmtId="1" fontId="4" fillId="0" borderId="30" xfId="0" applyNumberFormat="1" applyFont="1" applyBorder="1" applyAlignment="1" applyProtection="1">
      <alignment horizontal="center"/>
      <protection locked="0"/>
    </xf>
    <xf numFmtId="1" fontId="4" fillId="0" borderId="3" xfId="0" applyNumberFormat="1" applyFont="1" applyBorder="1" applyAlignment="1" applyProtection="1">
      <alignment horizontal="center"/>
      <protection locked="0"/>
    </xf>
    <xf numFmtId="164" fontId="4" fillId="0" borderId="9"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protection locked="0"/>
    </xf>
    <xf numFmtId="1" fontId="4" fillId="0" borderId="11" xfId="0" applyNumberFormat="1" applyFont="1" applyBorder="1" applyAlignment="1" applyProtection="1">
      <alignment horizontal="center"/>
      <protection locked="0"/>
    </xf>
    <xf numFmtId="2" fontId="4" fillId="0" borderId="17" xfId="0" applyNumberFormat="1" applyFont="1" applyBorder="1" applyAlignment="1" applyProtection="1">
      <alignment horizontal="center"/>
      <protection locked="0"/>
    </xf>
    <xf numFmtId="2" fontId="4" fillId="0" borderId="30"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2" fontId="4" fillId="0" borderId="11" xfId="0" applyNumberFormat="1" applyFont="1" applyBorder="1" applyAlignment="1" applyProtection="1">
      <alignment horizontal="center"/>
      <protection locked="0"/>
    </xf>
    <xf numFmtId="2" fontId="4" fillId="0" borderId="19" xfId="0" applyNumberFormat="1" applyFont="1" applyBorder="1" applyAlignment="1" applyProtection="1">
      <protection locked="0"/>
    </xf>
    <xf numFmtId="2" fontId="4" fillId="0" borderId="4" xfId="0" applyNumberFormat="1" applyFont="1" applyBorder="1" applyAlignment="1" applyProtection="1">
      <protection locked="0"/>
    </xf>
    <xf numFmtId="1" fontId="4" fillId="0" borderId="12" xfId="0" applyNumberFormat="1" applyFont="1" applyBorder="1" applyAlignment="1" applyProtection="1">
      <protection locked="0"/>
    </xf>
    <xf numFmtId="165" fontId="4" fillId="0" borderId="55" xfId="0" applyNumberFormat="1" applyFont="1" applyBorder="1" applyAlignment="1" applyProtection="1">
      <alignment horizontal="center"/>
      <protection locked="0"/>
    </xf>
    <xf numFmtId="0" fontId="2" fillId="0" borderId="0" xfId="0" applyFont="1" applyAlignment="1" applyProtection="1">
      <alignment horizontal="left"/>
    </xf>
    <xf numFmtId="0" fontId="5" fillId="4" borderId="56" xfId="0" applyFont="1" applyFill="1" applyBorder="1" applyAlignment="1" applyProtection="1">
      <alignment horizontal="center" wrapText="1"/>
    </xf>
    <xf numFmtId="2" fontId="5" fillId="4" borderId="57" xfId="0" applyNumberFormat="1" applyFont="1" applyFill="1" applyBorder="1" applyAlignment="1" applyProtection="1">
      <alignment horizontal="center" wrapText="1"/>
    </xf>
    <xf numFmtId="2" fontId="5" fillId="4" borderId="15" xfId="0" applyNumberFormat="1" applyFont="1" applyFill="1" applyBorder="1" applyAlignment="1" applyProtection="1">
      <alignment horizontal="center" wrapText="1"/>
    </xf>
    <xf numFmtId="2" fontId="5" fillId="4" borderId="58" xfId="0" applyNumberFormat="1" applyFont="1" applyFill="1" applyBorder="1" applyAlignment="1" applyProtection="1">
      <alignment horizontal="center" wrapText="1"/>
    </xf>
    <xf numFmtId="2" fontId="5" fillId="4" borderId="59" xfId="0" applyNumberFormat="1" applyFont="1" applyFill="1" applyBorder="1" applyAlignment="1" applyProtection="1">
      <alignment horizontal="center" wrapText="1"/>
    </xf>
    <xf numFmtId="0" fontId="5" fillId="4" borderId="31" xfId="0" applyFont="1" applyFill="1" applyBorder="1" applyAlignment="1" applyProtection="1">
      <alignment horizontal="center" wrapText="1"/>
    </xf>
    <xf numFmtId="0" fontId="5" fillId="4" borderId="1" xfId="0" applyFont="1" applyFill="1" applyBorder="1" applyAlignment="1" applyProtection="1">
      <alignment horizontal="center" wrapText="1"/>
    </xf>
    <xf numFmtId="0" fontId="5" fillId="4" borderId="9" xfId="0" applyFont="1" applyFill="1" applyBorder="1" applyAlignment="1" applyProtection="1">
      <alignment horizontal="center" wrapText="1"/>
    </xf>
    <xf numFmtId="0" fontId="1" fillId="0" borderId="0" xfId="0" applyFont="1" applyBorder="1" applyAlignment="1" applyProtection="1">
      <alignment horizontal="left"/>
    </xf>
    <xf numFmtId="167" fontId="4" fillId="0" borderId="0" xfId="0" applyNumberFormat="1" applyFont="1" applyBorder="1" applyAlignment="1" applyProtection="1">
      <alignment horizontal="left"/>
    </xf>
    <xf numFmtId="2" fontId="4" fillId="0" borderId="0" xfId="0" applyNumberFormat="1" applyFont="1" applyBorder="1" applyAlignment="1" applyProtection="1">
      <alignment horizontal="center"/>
    </xf>
    <xf numFmtId="2" fontId="4" fillId="0" borderId="0" xfId="0" applyNumberFormat="1" applyFont="1" applyBorder="1" applyAlignment="1" applyProtection="1">
      <alignment horizontal="left"/>
    </xf>
    <xf numFmtId="1" fontId="4" fillId="0" borderId="0" xfId="0" quotePrefix="1" applyNumberFormat="1" applyFont="1" applyAlignment="1" applyProtection="1">
      <alignment horizontal="left"/>
    </xf>
    <xf numFmtId="164" fontId="2" fillId="0" borderId="0" xfId="0" applyNumberFormat="1" applyFont="1" applyProtection="1"/>
    <xf numFmtId="0" fontId="5" fillId="5" borderId="56" xfId="0" applyFont="1" applyFill="1" applyBorder="1" applyAlignment="1" applyProtection="1">
      <alignment horizontal="center" wrapText="1"/>
    </xf>
    <xf numFmtId="2" fontId="5" fillId="5" borderId="57" xfId="0" applyNumberFormat="1" applyFont="1" applyFill="1" applyBorder="1" applyAlignment="1" applyProtection="1">
      <alignment horizontal="center" wrapText="1"/>
    </xf>
    <xf numFmtId="2" fontId="5" fillId="5" borderId="15" xfId="0" applyNumberFormat="1" applyFont="1" applyFill="1" applyBorder="1" applyAlignment="1" applyProtection="1">
      <alignment horizontal="center" wrapText="1"/>
    </xf>
    <xf numFmtId="164" fontId="4" fillId="5" borderId="18" xfId="0" applyNumberFormat="1" applyFont="1" applyFill="1" applyBorder="1" applyAlignment="1" applyProtection="1">
      <alignment horizontal="center"/>
    </xf>
    <xf numFmtId="165" fontId="4" fillId="5" borderId="17" xfId="0" applyNumberFormat="1" applyFont="1" applyFill="1" applyBorder="1" applyAlignment="1" applyProtection="1">
      <alignment horizontal="center"/>
    </xf>
    <xf numFmtId="165" fontId="4" fillId="5" borderId="30" xfId="0" applyNumberFormat="1" applyFont="1" applyFill="1" applyBorder="1" applyAlignment="1" applyProtection="1">
      <alignment horizontal="center"/>
    </xf>
    <xf numFmtId="164" fontId="4" fillId="5" borderId="1" xfId="0" applyNumberFormat="1" applyFont="1" applyFill="1" applyBorder="1" applyAlignment="1" applyProtection="1">
      <alignment horizontal="center"/>
    </xf>
    <xf numFmtId="164" fontId="4" fillId="5" borderId="9" xfId="0" applyNumberFormat="1" applyFont="1" applyFill="1" applyBorder="1" applyAlignment="1" applyProtection="1">
      <alignment horizontal="center"/>
    </xf>
    <xf numFmtId="165" fontId="4" fillId="5" borderId="55" xfId="0" applyNumberFormat="1" applyFont="1" applyFill="1" applyBorder="1" applyAlignment="1" applyProtection="1">
      <alignment horizontal="center"/>
    </xf>
    <xf numFmtId="165" fontId="4" fillId="5" borderId="11" xfId="0" applyNumberFormat="1" applyFont="1" applyFill="1" applyBorder="1" applyAlignment="1" applyProtection="1">
      <alignment horizontal="center"/>
    </xf>
    <xf numFmtId="165" fontId="4" fillId="0" borderId="0" xfId="0" applyNumberFormat="1" applyFont="1" applyBorder="1" applyAlignment="1" applyProtection="1">
      <alignment horizontal="center"/>
    </xf>
    <xf numFmtId="1" fontId="4" fillId="0" borderId="0" xfId="0" applyNumberFormat="1" applyFont="1" applyBorder="1" applyAlignment="1" applyProtection="1">
      <alignment horizontal="left"/>
    </xf>
    <xf numFmtId="2" fontId="5" fillId="4" borderId="60" xfId="0" applyNumberFormat="1" applyFont="1" applyFill="1" applyBorder="1" applyAlignment="1" applyProtection="1">
      <alignment horizontal="center" wrapText="1"/>
    </xf>
    <xf numFmtId="165" fontId="4" fillId="5" borderId="52" xfId="0" applyNumberFormat="1" applyFont="1" applyFill="1" applyBorder="1" applyAlignment="1" applyProtection="1">
      <alignment horizontal="center"/>
      <protection locked="0"/>
    </xf>
    <xf numFmtId="165" fontId="4" fillId="5" borderId="61" xfId="0" applyNumberFormat="1" applyFont="1" applyFill="1" applyBorder="1" applyAlignment="1" applyProtection="1">
      <alignment horizontal="center"/>
      <protection locked="0"/>
    </xf>
    <xf numFmtId="165" fontId="4" fillId="5" borderId="54" xfId="0" applyNumberFormat="1" applyFont="1" applyFill="1" applyBorder="1" applyAlignment="1" applyProtection="1">
      <alignment horizontal="center"/>
      <protection locked="0"/>
    </xf>
    <xf numFmtId="2" fontId="5" fillId="5" borderId="58" xfId="0" applyNumberFormat="1" applyFont="1" applyFill="1" applyBorder="1" applyAlignment="1" applyProtection="1">
      <alignment horizontal="center" wrapText="1"/>
    </xf>
    <xf numFmtId="2" fontId="5" fillId="0" borderId="32" xfId="0" quotePrefix="1" applyNumberFormat="1" applyFont="1" applyBorder="1" applyAlignment="1" applyProtection="1">
      <alignment horizontal="center" wrapText="1"/>
      <protection locked="0"/>
    </xf>
    <xf numFmtId="2" fontId="5" fillId="0" borderId="32" xfId="0" applyNumberFormat="1" applyFont="1" applyBorder="1" applyAlignment="1" applyProtection="1">
      <alignment horizontal="center" wrapText="1"/>
      <protection locked="0"/>
    </xf>
    <xf numFmtId="2" fontId="5" fillId="0" borderId="33" xfId="0" applyNumberFormat="1" applyFont="1" applyBorder="1" applyAlignment="1" applyProtection="1">
      <alignment horizontal="center" wrapText="1"/>
      <protection locked="0"/>
    </xf>
    <xf numFmtId="2" fontId="4" fillId="0" borderId="19" xfId="0" applyNumberFormat="1" applyFont="1" applyBorder="1" applyProtection="1">
      <protection locked="0"/>
    </xf>
    <xf numFmtId="2" fontId="4" fillId="0" borderId="4" xfId="0" applyNumberFormat="1" applyFont="1" applyBorder="1" applyProtection="1">
      <protection locked="0"/>
    </xf>
    <xf numFmtId="1" fontId="4" fillId="0" borderId="55" xfId="0" applyNumberFormat="1" applyFont="1" applyBorder="1" applyAlignment="1" applyProtection="1">
      <alignment horizontal="center"/>
      <protection locked="0"/>
    </xf>
    <xf numFmtId="1" fontId="4" fillId="0" borderId="12" xfId="0" applyNumberFormat="1" applyFont="1" applyBorder="1" applyProtection="1">
      <protection locked="0"/>
    </xf>
    <xf numFmtId="2" fontId="5" fillId="4" borderId="10" xfId="0" applyNumberFormat="1" applyFont="1" applyFill="1" applyBorder="1" applyAlignment="1" applyProtection="1">
      <alignment horizontal="center" wrapText="1"/>
    </xf>
    <xf numFmtId="2" fontId="5" fillId="4" borderId="12" xfId="0" applyNumberFormat="1" applyFont="1" applyFill="1" applyBorder="1" applyAlignment="1" applyProtection="1">
      <alignment horizontal="center" wrapText="1"/>
    </xf>
    <xf numFmtId="0" fontId="5" fillId="4" borderId="29" xfId="0" applyFont="1" applyFill="1" applyBorder="1" applyAlignment="1" applyProtection="1">
      <alignment horizontal="center"/>
    </xf>
    <xf numFmtId="0" fontId="5" fillId="4" borderId="26" xfId="0" applyFont="1" applyFill="1" applyBorder="1" applyAlignment="1" applyProtection="1">
      <alignment horizontal="center" wrapText="1"/>
    </xf>
    <xf numFmtId="2" fontId="5" fillId="4" borderId="26" xfId="0" applyNumberFormat="1" applyFont="1" applyFill="1" applyBorder="1" applyAlignment="1" applyProtection="1">
      <alignment horizontal="center" wrapText="1"/>
    </xf>
    <xf numFmtId="2" fontId="5" fillId="4" borderId="11" xfId="0" applyNumberFormat="1" applyFont="1" applyFill="1" applyBorder="1" applyAlignment="1" applyProtection="1">
      <alignment horizontal="center" wrapText="1"/>
    </xf>
    <xf numFmtId="2" fontId="5" fillId="4" borderId="27" xfId="0" applyNumberFormat="1" applyFont="1" applyFill="1" applyBorder="1" applyAlignment="1" applyProtection="1">
      <alignment horizontal="center" wrapText="1"/>
    </xf>
    <xf numFmtId="0" fontId="5" fillId="4" borderId="21" xfId="0" applyFont="1" applyFill="1" applyBorder="1" applyAlignment="1" applyProtection="1">
      <alignment horizontal="center" wrapText="1"/>
    </xf>
    <xf numFmtId="2" fontId="5" fillId="4" borderId="28" xfId="0" applyNumberFormat="1" applyFont="1" applyFill="1" applyBorder="1" applyAlignment="1" applyProtection="1">
      <alignment horizontal="center" wrapText="1"/>
    </xf>
    <xf numFmtId="0" fontId="5" fillId="4" borderId="13" xfId="0" applyFont="1" applyFill="1" applyBorder="1" applyAlignment="1" applyProtection="1">
      <alignment horizontal="center" wrapText="1" shrinkToFit="1"/>
    </xf>
    <xf numFmtId="0" fontId="5" fillId="4" borderId="14" xfId="0" applyFont="1" applyFill="1" applyBorder="1" applyAlignment="1" applyProtection="1">
      <alignment horizontal="center" wrapText="1" shrinkToFit="1"/>
    </xf>
    <xf numFmtId="0" fontId="9" fillId="0" borderId="0" xfId="0" applyFont="1" applyAlignment="1" applyProtection="1">
      <alignment wrapText="1"/>
    </xf>
    <xf numFmtId="0" fontId="9" fillId="0" borderId="0" xfId="0" quotePrefix="1" applyFont="1" applyAlignment="1" applyProtection="1">
      <alignment wrapText="1"/>
    </xf>
    <xf numFmtId="0" fontId="14" fillId="4" borderId="0" xfId="0" applyFont="1" applyFill="1" applyAlignment="1" applyProtection="1">
      <alignment wrapText="1"/>
    </xf>
    <xf numFmtId="0" fontId="15" fillId="4" borderId="1" xfId="0" applyFont="1" applyFill="1" applyBorder="1" applyAlignment="1" applyProtection="1">
      <alignment horizontal="center" wrapText="1"/>
    </xf>
    <xf numFmtId="165" fontId="15" fillId="6" borderId="17" xfId="0" applyNumberFormat="1" applyFont="1" applyFill="1" applyBorder="1" applyAlignment="1" applyProtection="1">
      <alignment horizontal="center" wrapText="1"/>
    </xf>
    <xf numFmtId="0" fontId="15" fillId="5" borderId="2" xfId="0" applyFont="1" applyFill="1" applyBorder="1" applyAlignment="1" applyProtection="1">
      <alignment horizontal="center" wrapText="1"/>
    </xf>
    <xf numFmtId="0" fontId="15" fillId="4" borderId="2" xfId="0" applyFont="1" applyFill="1" applyBorder="1" applyAlignment="1" applyProtection="1">
      <alignment horizontal="center" wrapText="1"/>
    </xf>
    <xf numFmtId="165" fontId="15" fillId="4" borderId="2" xfId="0" applyNumberFormat="1" applyFont="1" applyFill="1" applyBorder="1" applyAlignment="1" applyProtection="1">
      <alignment horizontal="center" wrapText="1"/>
    </xf>
    <xf numFmtId="165" fontId="15" fillId="5" borderId="2" xfId="0" applyNumberFormat="1" applyFont="1" applyFill="1" applyBorder="1" applyAlignment="1" applyProtection="1">
      <alignment horizontal="center" wrapText="1"/>
    </xf>
    <xf numFmtId="0" fontId="15" fillId="4" borderId="3" xfId="0" applyFont="1" applyFill="1" applyBorder="1" applyAlignment="1" applyProtection="1">
      <alignment horizontal="center" wrapText="1"/>
    </xf>
    <xf numFmtId="1" fontId="12" fillId="5" borderId="2" xfId="0" applyNumberFormat="1" applyFont="1" applyFill="1" applyBorder="1" applyAlignment="1" applyProtection="1">
      <alignment horizontal="center"/>
    </xf>
    <xf numFmtId="165" fontId="12" fillId="5" borderId="17" xfId="0" quotePrefix="1" applyNumberFormat="1" applyFont="1" applyFill="1" applyBorder="1" applyAlignment="1" applyProtection="1">
      <alignment horizontal="center"/>
    </xf>
    <xf numFmtId="1" fontId="12" fillId="5" borderId="2" xfId="0" quotePrefix="1" applyNumberFormat="1" applyFont="1" applyFill="1" applyBorder="1" applyAlignment="1" applyProtection="1">
      <alignment horizontal="center"/>
    </xf>
    <xf numFmtId="164" fontId="12" fillId="5" borderId="38" xfId="0" applyNumberFormat="1" applyFont="1" applyFill="1" applyBorder="1" applyAlignment="1" applyProtection="1">
      <alignment horizontal="center"/>
    </xf>
    <xf numFmtId="1" fontId="12" fillId="5" borderId="41" xfId="0" applyNumberFormat="1" applyFont="1" applyFill="1" applyBorder="1" applyAlignment="1" applyProtection="1">
      <alignment horizontal="center"/>
    </xf>
    <xf numFmtId="1" fontId="18" fillId="5" borderId="41" xfId="0" applyNumberFormat="1" applyFont="1" applyFill="1" applyBorder="1" applyAlignment="1" applyProtection="1">
      <alignment horizontal="center"/>
    </xf>
    <xf numFmtId="1" fontId="18" fillId="5" borderId="35" xfId="0" applyNumberFormat="1" applyFont="1" applyFill="1" applyBorder="1" applyAlignment="1" applyProtection="1">
      <alignment horizontal="center"/>
    </xf>
    <xf numFmtId="2" fontId="12" fillId="5" borderId="36" xfId="0" applyNumberFormat="1" applyFont="1" applyFill="1" applyBorder="1" applyProtection="1"/>
    <xf numFmtId="164" fontId="12" fillId="0" borderId="0" xfId="0" applyNumberFormat="1" applyFont="1" applyBorder="1" applyAlignment="1" applyProtection="1">
      <alignment horizontal="left"/>
    </xf>
    <xf numFmtId="1" fontId="12" fillId="0" borderId="0" xfId="0" applyNumberFormat="1" applyFont="1" applyBorder="1" applyAlignment="1" applyProtection="1">
      <alignment horizontal="center"/>
    </xf>
    <xf numFmtId="1" fontId="18" fillId="0" borderId="0" xfId="0" applyNumberFormat="1" applyFont="1" applyBorder="1" applyAlignment="1" applyProtection="1">
      <alignment horizontal="center"/>
    </xf>
    <xf numFmtId="2" fontId="12" fillId="0" borderId="0" xfId="0" applyNumberFormat="1" applyFont="1" applyBorder="1" applyProtection="1"/>
    <xf numFmtId="1" fontId="12" fillId="0" borderId="0" xfId="0" applyNumberFormat="1" applyFont="1" applyAlignment="1" applyProtection="1"/>
    <xf numFmtId="0" fontId="9" fillId="0" borderId="0" xfId="0" applyFont="1" applyAlignment="1" applyProtection="1"/>
    <xf numFmtId="1" fontId="12" fillId="0" borderId="0" xfId="0" applyNumberFormat="1" applyFont="1" applyProtection="1"/>
    <xf numFmtId="0" fontId="12" fillId="0" borderId="0" xfId="0" applyNumberFormat="1" applyFont="1" applyProtection="1"/>
    <xf numFmtId="164" fontId="4" fillId="5" borderId="29" xfId="0" applyNumberFormat="1" applyFont="1" applyFill="1" applyBorder="1" applyAlignment="1" applyProtection="1">
      <alignment horizontal="center"/>
      <protection locked="0"/>
    </xf>
    <xf numFmtId="164" fontId="4" fillId="5" borderId="25" xfId="0" applyNumberFormat="1" applyFont="1" applyFill="1" applyBorder="1" applyAlignment="1" applyProtection="1">
      <alignment horizontal="center"/>
      <protection locked="0"/>
    </xf>
    <xf numFmtId="164" fontId="12" fillId="0" borderId="1" xfId="0" applyNumberFormat="1" applyFont="1" applyBorder="1" applyAlignment="1" applyProtection="1">
      <alignment horizontal="center"/>
      <protection locked="0"/>
    </xf>
    <xf numFmtId="1" fontId="12" fillId="0" borderId="2" xfId="0" applyNumberFormat="1" applyFont="1" applyBorder="1" applyAlignment="1" applyProtection="1">
      <alignment horizontal="center"/>
      <protection locked="0"/>
    </xf>
    <xf numFmtId="165" fontId="12" fillId="0" borderId="2" xfId="0" applyNumberFormat="1" applyFont="1" applyBorder="1" applyAlignment="1" applyProtection="1">
      <alignment horizontal="center"/>
      <protection locked="0"/>
    </xf>
    <xf numFmtId="165" fontId="12" fillId="0" borderId="30" xfId="0" quotePrefix="1" applyNumberFormat="1" applyFont="1" applyBorder="1" applyAlignment="1" applyProtection="1">
      <alignment horizontal="center"/>
      <protection locked="0"/>
    </xf>
    <xf numFmtId="2" fontId="16" fillId="4" borderId="4" xfId="0" applyNumberFormat="1" applyFont="1" applyFill="1" applyBorder="1" applyAlignment="1" applyProtection="1">
      <alignment horizontal="center" wrapText="1"/>
      <protection locked="0"/>
    </xf>
    <xf numFmtId="2" fontId="17" fillId="0" borderId="4" xfId="0" applyNumberFormat="1" applyFont="1" applyBorder="1" applyAlignment="1" applyProtection="1">
      <alignment wrapText="1"/>
      <protection locked="0"/>
    </xf>
    <xf numFmtId="0" fontId="9" fillId="0" borderId="2" xfId="0" applyFont="1" applyBorder="1"/>
    <xf numFmtId="0" fontId="9" fillId="0" borderId="0" xfId="0" applyFont="1"/>
    <xf numFmtId="14" fontId="9" fillId="0" borderId="2" xfId="0" applyNumberFormat="1" applyFont="1" applyBorder="1"/>
    <xf numFmtId="0" fontId="9" fillId="0" borderId="0" xfId="0" applyFont="1" applyAlignment="1">
      <alignment wrapText="1"/>
    </xf>
    <xf numFmtId="0" fontId="20" fillId="0" borderId="0" xfId="0" applyFont="1"/>
    <xf numFmtId="165" fontId="12" fillId="0" borderId="0" xfId="0" applyNumberFormat="1" applyFont="1"/>
    <xf numFmtId="1" fontId="18" fillId="5" borderId="41" xfId="0" applyNumberFormat="1" applyFont="1" applyFill="1" applyBorder="1" applyAlignment="1">
      <alignment horizontal="center"/>
    </xf>
    <xf numFmtId="1" fontId="18" fillId="0" borderId="0" xfId="0" applyNumberFormat="1" applyFont="1" applyAlignment="1">
      <alignment horizontal="center"/>
    </xf>
    <xf numFmtId="1" fontId="12" fillId="0" borderId="0" xfId="0" applyNumberFormat="1" applyFont="1"/>
    <xf numFmtId="0" fontId="12" fillId="0" borderId="0" xfId="0" applyFont="1"/>
    <xf numFmtId="2" fontId="12" fillId="0" borderId="0" xfId="0" applyNumberFormat="1" applyFont="1"/>
    <xf numFmtId="1" fontId="12" fillId="0" borderId="0" xfId="1" applyNumberFormat="1" applyFont="1"/>
    <xf numFmtId="0" fontId="12" fillId="0" borderId="0" xfId="1" applyFont="1"/>
    <xf numFmtId="1" fontId="12" fillId="0" borderId="0" xfId="1" quotePrefix="1" applyNumberFormat="1" applyFont="1"/>
    <xf numFmtId="2" fontId="12" fillId="0" borderId="0" xfId="1" applyNumberFormat="1" applyFont="1"/>
    <xf numFmtId="165" fontId="12" fillId="0" borderId="0" xfId="1" applyNumberFormat="1" applyFont="1"/>
    <xf numFmtId="0" fontId="9" fillId="0" borderId="0" xfId="1" applyFont="1"/>
    <xf numFmtId="1" fontId="18" fillId="0" borderId="0" xfId="1" applyNumberFormat="1" applyFont="1" applyAlignment="1">
      <alignment horizontal="center"/>
    </xf>
    <xf numFmtId="1" fontId="12" fillId="0" borderId="0" xfId="1" applyNumberFormat="1" applyFont="1" applyAlignment="1">
      <alignment horizontal="center"/>
    </xf>
    <xf numFmtId="164" fontId="12" fillId="0" borderId="0" xfId="1" applyNumberFormat="1" applyFont="1" applyAlignment="1">
      <alignment horizontal="left"/>
    </xf>
    <xf numFmtId="1" fontId="12" fillId="5" borderId="2" xfId="1" quotePrefix="1" applyNumberFormat="1" applyFont="1" applyFill="1" applyBorder="1" applyAlignment="1">
      <alignment horizontal="center"/>
    </xf>
    <xf numFmtId="1" fontId="12" fillId="5" borderId="2" xfId="1" applyNumberFormat="1" applyFont="1" applyFill="1" applyBorder="1" applyAlignment="1">
      <alignment horizontal="center"/>
    </xf>
    <xf numFmtId="1" fontId="21" fillId="0" borderId="0" xfId="1" applyNumberFormat="1" applyFont="1" applyAlignment="1">
      <alignment wrapText="1"/>
    </xf>
    <xf numFmtId="0" fontId="9" fillId="0" borderId="0" xfId="0" quotePrefix="1" applyFont="1" applyAlignment="1">
      <alignment wrapText="1"/>
    </xf>
    <xf numFmtId="0" fontId="14" fillId="4" borderId="0" xfId="0" applyFont="1" applyFill="1" applyAlignment="1">
      <alignment wrapText="1"/>
    </xf>
    <xf numFmtId="0" fontId="9" fillId="0" borderId="0" xfId="0" applyFont="1" applyFill="1" applyAlignment="1" applyProtection="1">
      <alignment wrapText="1"/>
    </xf>
    <xf numFmtId="0" fontId="9" fillId="0" borderId="0" xfId="0" quotePrefix="1" applyFont="1" applyFill="1" applyAlignment="1" applyProtection="1">
      <alignment wrapText="1"/>
    </xf>
    <xf numFmtId="1" fontId="9" fillId="0" borderId="0" xfId="1" applyNumberFormat="1" applyFont="1"/>
    <xf numFmtId="0" fontId="15" fillId="2" borderId="1" xfId="1" applyFont="1" applyFill="1" applyBorder="1" applyAlignment="1">
      <alignment horizontal="center" wrapText="1"/>
    </xf>
    <xf numFmtId="0" fontId="15" fillId="2" borderId="4" xfId="1" applyFont="1" applyFill="1" applyBorder="1" applyAlignment="1">
      <alignment horizontal="center" wrapText="1"/>
    </xf>
    <xf numFmtId="164" fontId="12" fillId="0" borderId="1" xfId="1" applyNumberFormat="1" applyFont="1" applyBorder="1" applyAlignment="1" applyProtection="1">
      <alignment horizontal="center"/>
      <protection locked="0"/>
    </xf>
    <xf numFmtId="1" fontId="12" fillId="0" borderId="2" xfId="1" applyNumberFormat="1" applyFont="1" applyBorder="1" applyAlignment="1" applyProtection="1">
      <alignment horizontal="center"/>
      <protection locked="0"/>
    </xf>
    <xf numFmtId="1" fontId="12" fillId="0" borderId="1" xfId="1" applyNumberFormat="1" applyFont="1" applyBorder="1" applyAlignment="1" applyProtection="1">
      <alignment horizontal="center"/>
      <protection locked="0"/>
    </xf>
    <xf numFmtId="1" fontId="12" fillId="0" borderId="4" xfId="1" applyNumberFormat="1" applyFont="1" applyBorder="1" applyAlignment="1" applyProtection="1">
      <alignment horizontal="center"/>
      <protection locked="0"/>
    </xf>
    <xf numFmtId="2" fontId="12" fillId="0" borderId="68" xfId="1" applyNumberFormat="1" applyFont="1" applyBorder="1" applyAlignment="1" applyProtection="1">
      <alignment wrapText="1"/>
      <protection locked="0"/>
    </xf>
    <xf numFmtId="164" fontId="12" fillId="0" borderId="38" xfId="1" applyNumberFormat="1" applyFont="1" applyBorder="1" applyAlignment="1">
      <alignment horizontal="center"/>
    </xf>
    <xf numFmtId="1" fontId="12" fillId="0" borderId="41" xfId="1" applyNumberFormat="1" applyFont="1" applyBorder="1" applyAlignment="1">
      <alignment horizontal="center"/>
    </xf>
    <xf numFmtId="1" fontId="18" fillId="0" borderId="41" xfId="1" applyNumberFormat="1" applyFont="1" applyBorder="1" applyAlignment="1">
      <alignment horizontal="center"/>
    </xf>
    <xf numFmtId="1" fontId="18" fillId="0" borderId="38" xfId="1" applyNumberFormat="1" applyFont="1" applyBorder="1" applyAlignment="1">
      <alignment horizontal="center"/>
    </xf>
    <xf numFmtId="1" fontId="18" fillId="0" borderId="36" xfId="1" applyNumberFormat="1" applyFont="1" applyBorder="1" applyAlignment="1">
      <alignment horizontal="center"/>
    </xf>
    <xf numFmtId="2" fontId="12" fillId="0" borderId="74" xfId="1" applyNumberFormat="1" applyFont="1" applyBorder="1"/>
    <xf numFmtId="0" fontId="16" fillId="8" borderId="2" xfId="1" applyFont="1" applyFill="1" applyBorder="1" applyAlignment="1">
      <alignment horizontal="center"/>
    </xf>
    <xf numFmtId="1" fontId="16" fillId="8" borderId="2" xfId="1" applyNumberFormat="1" applyFont="1" applyFill="1" applyBorder="1" applyAlignment="1">
      <alignment horizontal="center"/>
    </xf>
    <xf numFmtId="0" fontId="9" fillId="0" borderId="1" xfId="1" applyFont="1" applyBorder="1"/>
    <xf numFmtId="0" fontId="9" fillId="0" borderId="2" xfId="1" applyFont="1" applyBorder="1"/>
    <xf numFmtId="1" fontId="9" fillId="0" borderId="2" xfId="1" applyNumberFormat="1" applyFont="1" applyBorder="1"/>
    <xf numFmtId="0" fontId="9" fillId="0" borderId="9" xfId="1" applyFont="1" applyBorder="1"/>
    <xf numFmtId="0" fontId="9" fillId="0" borderId="10" xfId="1" applyFont="1" applyBorder="1"/>
    <xf numFmtId="1" fontId="9" fillId="0" borderId="10" xfId="1" applyNumberFormat="1" applyFont="1" applyBorder="1"/>
    <xf numFmtId="0" fontId="9" fillId="4" borderId="2" xfId="0" applyFont="1" applyFill="1" applyBorder="1"/>
    <xf numFmtId="0" fontId="10" fillId="3" borderId="47" xfId="0" applyFont="1" applyFill="1" applyBorder="1" applyAlignment="1" applyProtection="1">
      <alignment horizontal="center"/>
    </xf>
    <xf numFmtId="0" fontId="10" fillId="3" borderId="62" xfId="0" applyFont="1" applyFill="1" applyBorder="1" applyAlignment="1" applyProtection="1">
      <alignment horizontal="center"/>
    </xf>
    <xf numFmtId="0" fontId="10" fillId="3" borderId="60" xfId="0" applyFont="1" applyFill="1" applyBorder="1" applyAlignment="1" applyProtection="1">
      <alignment horizontal="center"/>
    </xf>
    <xf numFmtId="0" fontId="10" fillId="4" borderId="15" xfId="0" applyFont="1" applyFill="1" applyBorder="1" applyAlignment="1" applyProtection="1">
      <alignment horizontal="center" wrapText="1"/>
    </xf>
    <xf numFmtId="0" fontId="10" fillId="4" borderId="62" xfId="0" applyFont="1" applyFill="1" applyBorder="1" applyAlignment="1" applyProtection="1">
      <alignment horizontal="center" wrapText="1"/>
    </xf>
    <xf numFmtId="0" fontId="10" fillId="4" borderId="50" xfId="0" applyFont="1" applyFill="1" applyBorder="1" applyAlignment="1" applyProtection="1">
      <alignment horizontal="center" wrapText="1"/>
    </xf>
    <xf numFmtId="0" fontId="10" fillId="7" borderId="63" xfId="1" applyFont="1" applyFill="1" applyBorder="1" applyAlignment="1">
      <alignment horizontal="center" vertical="center"/>
    </xf>
    <xf numFmtId="0" fontId="10" fillId="7" borderId="64" xfId="1" applyFont="1" applyFill="1" applyBorder="1" applyAlignment="1">
      <alignment horizontal="center" vertical="center"/>
    </xf>
    <xf numFmtId="0" fontId="10" fillId="7" borderId="65" xfId="1" applyFont="1" applyFill="1" applyBorder="1" applyAlignment="1">
      <alignment horizontal="center" vertical="center"/>
    </xf>
    <xf numFmtId="2" fontId="16" fillId="2" borderId="8" xfId="1" applyNumberFormat="1" applyFont="1" applyFill="1" applyBorder="1" applyAlignment="1">
      <alignment horizontal="center" wrapText="1"/>
    </xf>
    <xf numFmtId="2" fontId="16" fillId="2" borderId="73" xfId="1" applyNumberFormat="1" applyFont="1" applyFill="1" applyBorder="1" applyAlignment="1">
      <alignment horizontal="center" wrapText="1"/>
    </xf>
    <xf numFmtId="2" fontId="16" fillId="2" borderId="67" xfId="1" applyNumberFormat="1" applyFont="1" applyFill="1" applyBorder="1" applyAlignment="1">
      <alignment horizontal="center" wrapText="1"/>
    </xf>
    <xf numFmtId="0" fontId="15" fillId="2" borderId="63" xfId="1" applyFont="1" applyFill="1" applyBorder="1" applyAlignment="1">
      <alignment horizontal="center" wrapText="1"/>
    </xf>
    <xf numFmtId="0" fontId="15" fillId="2" borderId="65" xfId="1" applyFont="1" applyFill="1" applyBorder="1" applyAlignment="1">
      <alignment horizontal="center" wrapText="1"/>
    </xf>
    <xf numFmtId="0" fontId="16" fillId="8" borderId="7" xfId="1" applyFont="1" applyFill="1" applyBorder="1" applyAlignment="1">
      <alignment horizontal="center"/>
    </xf>
    <xf numFmtId="0" fontId="16" fillId="8" borderId="70" xfId="1" applyFont="1" applyFill="1" applyBorder="1" applyAlignment="1">
      <alignment horizontal="center"/>
    </xf>
    <xf numFmtId="0" fontId="16" fillId="8" borderId="75" xfId="1" applyFont="1" applyFill="1" applyBorder="1" applyAlignment="1">
      <alignment horizontal="center"/>
    </xf>
    <xf numFmtId="0" fontId="16" fillId="8" borderId="30" xfId="1" applyFont="1" applyFill="1" applyBorder="1" applyAlignment="1">
      <alignment horizontal="center"/>
    </xf>
    <xf numFmtId="0" fontId="16" fillId="8" borderId="66" xfId="1" applyFont="1" applyFill="1" applyBorder="1" applyAlignment="1">
      <alignment horizontal="center"/>
    </xf>
    <xf numFmtId="0" fontId="16" fillId="8" borderId="67" xfId="1" applyFont="1" applyFill="1" applyBorder="1" applyAlignment="1">
      <alignment horizontal="center"/>
    </xf>
    <xf numFmtId="0" fontId="15" fillId="2" borderId="5" xfId="1" applyFont="1" applyFill="1" applyBorder="1" applyAlignment="1">
      <alignment horizontal="center" wrapText="1"/>
    </xf>
    <xf numFmtId="0" fontId="15" fillId="2" borderId="71" xfId="1" applyFont="1" applyFill="1" applyBorder="1" applyAlignment="1">
      <alignment horizontal="center" wrapText="1"/>
    </xf>
    <xf numFmtId="0" fontId="15" fillId="2" borderId="18" xfId="1" applyFont="1" applyFill="1" applyBorder="1" applyAlignment="1">
      <alignment horizontal="center" wrapText="1"/>
    </xf>
    <xf numFmtId="165" fontId="15" fillId="2" borderId="6" xfId="1" applyNumberFormat="1" applyFont="1" applyFill="1" applyBorder="1" applyAlignment="1">
      <alignment horizontal="center" wrapText="1"/>
    </xf>
    <xf numFmtId="165" fontId="15" fillId="2" borderId="72" xfId="1" applyNumberFormat="1" applyFont="1" applyFill="1" applyBorder="1" applyAlignment="1">
      <alignment horizontal="center" wrapText="1"/>
    </xf>
    <xf numFmtId="165" fontId="15" fillId="2" borderId="17" xfId="1" applyNumberFormat="1" applyFont="1" applyFill="1" applyBorder="1" applyAlignment="1">
      <alignment horizontal="center" wrapText="1"/>
    </xf>
    <xf numFmtId="0" fontId="15" fillId="5" borderId="6" xfId="1" applyFont="1" applyFill="1" applyBorder="1" applyAlignment="1">
      <alignment horizontal="center" wrapText="1"/>
    </xf>
    <xf numFmtId="0" fontId="15" fillId="5" borderId="72" xfId="1" applyFont="1" applyFill="1" applyBorder="1" applyAlignment="1">
      <alignment horizontal="center" wrapText="1"/>
    </xf>
    <xf numFmtId="0" fontId="15" fillId="5" borderId="17" xfId="1" applyFont="1" applyFill="1" applyBorder="1" applyAlignment="1">
      <alignment horizontal="center" wrapText="1"/>
    </xf>
    <xf numFmtId="1" fontId="15" fillId="2" borderId="6" xfId="1" applyNumberFormat="1" applyFont="1" applyFill="1" applyBorder="1" applyAlignment="1">
      <alignment horizontal="center" wrapText="1"/>
    </xf>
    <xf numFmtId="1" fontId="15" fillId="2" borderId="72" xfId="1" applyNumberFormat="1" applyFont="1" applyFill="1" applyBorder="1" applyAlignment="1">
      <alignment horizontal="center" wrapText="1"/>
    </xf>
    <xf numFmtId="1" fontId="15" fillId="2" borderId="17" xfId="1" applyNumberFormat="1" applyFont="1" applyFill="1" applyBorder="1" applyAlignment="1">
      <alignment horizontal="center" wrapText="1"/>
    </xf>
    <xf numFmtId="0" fontId="15" fillId="2" borderId="7" xfId="1" applyFont="1" applyFill="1" applyBorder="1" applyAlignment="1">
      <alignment horizontal="center" wrapText="1"/>
    </xf>
    <xf numFmtId="0" fontId="15" fillId="2" borderId="70" xfId="1" applyFont="1" applyFill="1" applyBorder="1" applyAlignment="1">
      <alignment horizontal="center" wrapText="1"/>
    </xf>
    <xf numFmtId="0" fontId="15" fillId="2" borderId="43" xfId="1" applyFont="1" applyFill="1" applyBorder="1" applyAlignment="1">
      <alignment horizontal="center" wrapText="1"/>
    </xf>
    <xf numFmtId="0" fontId="9" fillId="0" borderId="11" xfId="1" applyFont="1" applyBorder="1" applyAlignment="1">
      <alignment horizontal="center"/>
    </xf>
    <xf numFmtId="0" fontId="9" fillId="0" borderId="27" xfId="1" applyFont="1" applyBorder="1" applyAlignment="1">
      <alignment horizontal="center"/>
    </xf>
    <xf numFmtId="0" fontId="9" fillId="0" borderId="69" xfId="1" applyFont="1" applyBorder="1" applyAlignment="1">
      <alignment horizontal="center"/>
    </xf>
    <xf numFmtId="0" fontId="9" fillId="0" borderId="3" xfId="1" applyFont="1" applyBorder="1" applyAlignment="1">
      <alignment horizontal="center"/>
    </xf>
    <xf numFmtId="0" fontId="9" fillId="0" borderId="76" xfId="1" applyFont="1" applyBorder="1" applyAlignment="1">
      <alignment horizontal="center"/>
    </xf>
    <xf numFmtId="0" fontId="9" fillId="0" borderId="68" xfId="1" applyFont="1" applyBorder="1" applyAlignment="1">
      <alignment horizontal="center"/>
    </xf>
    <xf numFmtId="0" fontId="16" fillId="8" borderId="5" xfId="1" applyFont="1" applyFill="1" applyBorder="1" applyAlignment="1">
      <alignment horizontal="center"/>
    </xf>
    <xf numFmtId="0" fontId="16" fillId="8" borderId="18" xfId="1" applyFont="1" applyFill="1" applyBorder="1" applyAlignment="1">
      <alignment horizontal="center"/>
    </xf>
    <xf numFmtId="0" fontId="16" fillId="8" borderId="6" xfId="1" applyFont="1" applyFill="1" applyBorder="1" applyAlignment="1">
      <alignment horizontal="center"/>
    </xf>
    <xf numFmtId="0" fontId="16" fillId="8" borderId="17" xfId="1" applyFont="1" applyFill="1" applyBorder="1" applyAlignment="1">
      <alignment horizontal="center"/>
    </xf>
    <xf numFmtId="0" fontId="16" fillId="8" borderId="3" xfId="1" applyFont="1" applyFill="1" applyBorder="1" applyAlignment="1">
      <alignment horizontal="center" vertical="center" wrapText="1"/>
    </xf>
    <xf numFmtId="0" fontId="16" fillId="8" borderId="23" xfId="1" applyFont="1" applyFill="1" applyBorder="1" applyAlignment="1">
      <alignment horizontal="center" vertical="center"/>
    </xf>
    <xf numFmtId="1" fontId="12" fillId="0" borderId="0" xfId="0" applyNumberFormat="1" applyFont="1" applyAlignment="1" applyProtection="1">
      <alignment wrapText="1"/>
    </xf>
    <xf numFmtId="0" fontId="10" fillId="3" borderId="63" xfId="0" applyFont="1" applyFill="1" applyBorder="1" applyAlignment="1" applyProtection="1">
      <alignment horizontal="center"/>
    </xf>
    <xf numFmtId="0" fontId="10" fillId="3" borderId="64" xfId="0" applyFont="1" applyFill="1" applyBorder="1" applyAlignment="1" applyProtection="1">
      <alignment horizontal="center"/>
    </xf>
    <xf numFmtId="0" fontId="10" fillId="3" borderId="65" xfId="0" applyFont="1" applyFill="1" applyBorder="1" applyAlignment="1" applyProtection="1">
      <alignment horizontal="center"/>
    </xf>
    <xf numFmtId="0" fontId="3" fillId="3" borderId="47" xfId="0" applyFont="1" applyFill="1" applyBorder="1" applyAlignment="1" applyProtection="1">
      <alignment horizontal="center"/>
    </xf>
    <xf numFmtId="0" fontId="3" fillId="3" borderId="62" xfId="0" applyFont="1" applyFill="1" applyBorder="1" applyAlignment="1" applyProtection="1">
      <alignment horizontal="center"/>
    </xf>
    <xf numFmtId="0" fontId="3" fillId="3" borderId="60" xfId="0" applyFont="1" applyFill="1" applyBorder="1" applyAlignment="1" applyProtection="1">
      <alignment horizontal="center"/>
    </xf>
    <xf numFmtId="0" fontId="5" fillId="4" borderId="14" xfId="0" applyFont="1" applyFill="1" applyBorder="1" applyAlignment="1" applyProtection="1">
      <alignment horizontal="center"/>
    </xf>
    <xf numFmtId="0" fontId="5" fillId="4" borderId="16" xfId="0" applyFont="1" applyFill="1" applyBorder="1" applyAlignment="1" applyProtection="1">
      <alignment horizontal="center"/>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5" fillId="5" borderId="63" xfId="0" applyFont="1" applyFill="1" applyBorder="1" applyAlignment="1" applyProtection="1">
      <alignment horizontal="center" wrapText="1"/>
    </xf>
    <xf numFmtId="0" fontId="5" fillId="5" borderId="65" xfId="0" applyFont="1" applyFill="1" applyBorder="1" applyAlignment="1" applyProtection="1">
      <alignment horizontal="center" wrapText="1"/>
    </xf>
    <xf numFmtId="0" fontId="1" fillId="0" borderId="0" xfId="0" applyFont="1" applyAlignment="1" applyProtection="1">
      <alignment wrapText="1"/>
    </xf>
    <xf numFmtId="0" fontId="4" fillId="0" borderId="0" xfId="0" applyFont="1" applyAlignment="1" applyProtection="1">
      <alignment wrapText="1"/>
    </xf>
    <xf numFmtId="1" fontId="1" fillId="0" borderId="0" xfId="0" applyNumberFormat="1" applyFont="1" applyAlignment="1" applyProtection="1">
      <alignment wrapText="1"/>
    </xf>
    <xf numFmtId="0" fontId="2" fillId="0" borderId="0" xfId="0" applyFont="1" applyAlignment="1" applyProtection="1">
      <alignment wrapText="1"/>
    </xf>
    <xf numFmtId="0" fontId="5" fillId="4" borderId="29" xfId="0" applyFont="1" applyFill="1" applyBorder="1" applyAlignment="1" applyProtection="1">
      <alignment horizontal="center"/>
    </xf>
    <xf numFmtId="0" fontId="5" fillId="4" borderId="66" xfId="0" applyFont="1" applyFill="1" applyBorder="1" applyAlignment="1" applyProtection="1">
      <alignment horizontal="center"/>
    </xf>
    <xf numFmtId="0" fontId="5" fillId="4" borderId="67" xfId="0" applyFont="1" applyFill="1" applyBorder="1" applyAlignment="1" applyProtection="1">
      <alignment horizontal="center"/>
    </xf>
    <xf numFmtId="0" fontId="5" fillId="5" borderId="64" xfId="0" applyFont="1" applyFill="1" applyBorder="1" applyAlignment="1" applyProtection="1">
      <alignment horizontal="center" wrapText="1"/>
    </xf>
    <xf numFmtId="49" fontId="5" fillId="4" borderId="66" xfId="0" applyNumberFormat="1" applyFont="1" applyFill="1" applyBorder="1" applyAlignment="1" applyProtection="1">
      <alignment horizontal="center" wrapText="1"/>
    </xf>
    <xf numFmtId="49" fontId="5" fillId="4" borderId="67" xfId="0" applyNumberFormat="1" applyFont="1" applyFill="1" applyBorder="1" applyAlignment="1" applyProtection="1">
      <alignment horizontal="center" wrapText="1"/>
    </xf>
    <xf numFmtId="0" fontId="5" fillId="5" borderId="29" xfId="0" applyFont="1" applyFill="1" applyBorder="1" applyAlignment="1" applyProtection="1">
      <alignment horizontal="center"/>
    </xf>
    <xf numFmtId="0" fontId="5" fillId="5" borderId="66" xfId="0" applyFont="1" applyFill="1" applyBorder="1" applyAlignment="1" applyProtection="1">
      <alignment horizontal="center"/>
    </xf>
    <xf numFmtId="0" fontId="5" fillId="5" borderId="67" xfId="0" applyFont="1" applyFill="1" applyBorder="1" applyAlignment="1" applyProtection="1">
      <alignment horizontal="center"/>
    </xf>
    <xf numFmtId="0" fontId="4" fillId="0" borderId="17"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5" borderId="41" xfId="0" applyFont="1" applyFill="1" applyBorder="1" applyAlignment="1" applyProtection="1">
      <alignment horizontal="center"/>
    </xf>
    <xf numFmtId="0" fontId="4" fillId="5" borderId="36" xfId="0" applyFont="1" applyFill="1" applyBorder="1" applyAlignment="1" applyProtection="1">
      <alignment horizontal="center"/>
    </xf>
    <xf numFmtId="0" fontId="3" fillId="7" borderId="47" xfId="0" applyFont="1" applyFill="1" applyBorder="1" applyAlignment="1" applyProtection="1">
      <alignment horizontal="center"/>
    </xf>
    <xf numFmtId="0" fontId="3" fillId="7" borderId="62" xfId="0" applyFont="1" applyFill="1" applyBorder="1" applyAlignment="1" applyProtection="1">
      <alignment horizontal="center"/>
    </xf>
    <xf numFmtId="0" fontId="3" fillId="7" borderId="60" xfId="0" applyFont="1" applyFill="1" applyBorder="1" applyAlignment="1" applyProtection="1">
      <alignment horizontal="center"/>
    </xf>
    <xf numFmtId="1" fontId="4" fillId="0" borderId="3" xfId="0" applyNumberFormat="1" applyFont="1" applyBorder="1" applyAlignment="1" applyProtection="1">
      <alignment horizontal="center"/>
      <protection locked="0"/>
    </xf>
    <xf numFmtId="1" fontId="4" fillId="0" borderId="68" xfId="0" applyNumberFormat="1" applyFont="1" applyBorder="1" applyAlignment="1" applyProtection="1">
      <alignment horizontal="center"/>
      <protection locked="0"/>
    </xf>
    <xf numFmtId="1" fontId="4" fillId="0" borderId="11" xfId="0" applyNumberFormat="1" applyFont="1" applyBorder="1" applyAlignment="1" applyProtection="1">
      <alignment horizontal="center"/>
      <protection locked="0"/>
    </xf>
    <xf numFmtId="1" fontId="4" fillId="0" borderId="69" xfId="0" applyNumberFormat="1" applyFont="1" applyBorder="1" applyAlignment="1" applyProtection="1">
      <alignment horizontal="center"/>
      <protection locked="0"/>
    </xf>
    <xf numFmtId="2" fontId="5" fillId="4" borderId="15" xfId="0" applyNumberFormat="1" applyFont="1" applyFill="1" applyBorder="1" applyAlignment="1" applyProtection="1">
      <alignment horizontal="center" wrapText="1"/>
    </xf>
    <xf numFmtId="2" fontId="5" fillId="4" borderId="60" xfId="0" applyNumberFormat="1" applyFont="1" applyFill="1" applyBorder="1" applyAlignment="1" applyProtection="1">
      <alignment horizontal="center" wrapText="1"/>
    </xf>
    <xf numFmtId="1" fontId="4" fillId="0" borderId="51" xfId="0" applyNumberFormat="1" applyFont="1" applyBorder="1" applyAlignment="1" applyProtection="1">
      <alignment horizontal="center"/>
      <protection locked="0"/>
    </xf>
    <xf numFmtId="1" fontId="4" fillId="0" borderId="65"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0" fontId="4" fillId="0" borderId="68" xfId="0" applyNumberFormat="1" applyFont="1" applyBorder="1" applyAlignment="1" applyProtection="1">
      <alignment horizontal="center"/>
      <protection locked="0"/>
    </xf>
    <xf numFmtId="1" fontId="4" fillId="0" borderId="3" xfId="0" applyNumberFormat="1" applyFont="1" applyBorder="1" applyAlignment="1" applyProtection="1">
      <alignment horizontal="left"/>
      <protection locked="0"/>
    </xf>
    <xf numFmtId="1" fontId="4" fillId="0" borderId="68" xfId="0" applyNumberFormat="1" applyFont="1" applyBorder="1" applyAlignment="1" applyProtection="1">
      <alignment horizontal="left"/>
      <protection locked="0"/>
    </xf>
    <xf numFmtId="1" fontId="4" fillId="0" borderId="11" xfId="0" applyNumberFormat="1" applyFont="1" applyBorder="1" applyAlignment="1" applyProtection="1">
      <alignment horizontal="left"/>
      <protection locked="0"/>
    </xf>
    <xf numFmtId="1" fontId="4" fillId="0" borderId="69" xfId="0" applyNumberFormat="1" applyFont="1" applyBorder="1" applyAlignment="1" applyProtection="1">
      <alignment horizontal="left"/>
      <protection locked="0"/>
    </xf>
    <xf numFmtId="0" fontId="3" fillId="3" borderId="63" xfId="0" applyFont="1" applyFill="1" applyBorder="1" applyAlignment="1" applyProtection="1">
      <alignment horizontal="center"/>
    </xf>
    <xf numFmtId="0" fontId="3" fillId="3" borderId="64" xfId="0" applyFont="1" applyFill="1" applyBorder="1" applyAlignment="1" applyProtection="1">
      <alignment horizontal="center"/>
    </xf>
    <xf numFmtId="0" fontId="3" fillId="3" borderId="65" xfId="0" applyFont="1" applyFill="1" applyBorder="1" applyAlignment="1" applyProtection="1">
      <alignment horizontal="center"/>
    </xf>
    <xf numFmtId="1" fontId="4" fillId="0" borderId="51" xfId="0" applyNumberFormat="1" applyFont="1" applyBorder="1" applyAlignment="1" applyProtection="1">
      <alignment horizontal="left"/>
      <protection locked="0"/>
    </xf>
    <xf numFmtId="1" fontId="4" fillId="0" borderId="65" xfId="0" applyNumberFormat="1" applyFont="1" applyBorder="1" applyAlignment="1" applyProtection="1">
      <alignment horizontal="left"/>
      <protection locked="0"/>
    </xf>
    <xf numFmtId="0" fontId="4" fillId="0" borderId="3" xfId="0" applyNumberFormat="1" applyFont="1" applyBorder="1" applyAlignment="1" applyProtection="1">
      <alignment horizontal="left"/>
      <protection locked="0"/>
    </xf>
    <xf numFmtId="0" fontId="4" fillId="0" borderId="68" xfId="0" applyNumberFormat="1" applyFont="1" applyBorder="1" applyAlignment="1" applyProtection="1">
      <alignment horizontal="left"/>
      <protection locked="0"/>
    </xf>
  </cellXfs>
  <cellStyles count="2">
    <cellStyle name="Normal 2" xfId="1" xr:uid="{58972341-49B1-4293-92C1-520A3F15A47A}"/>
    <cellStyle name="Standaard" xfId="0" builtinId="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US"/>
              <a:t>Vuilvrachtverwijderingsrendement via luchtfase</a:t>
            </a:r>
          </a:p>
        </c:rich>
      </c:tx>
      <c:overlay val="0"/>
      <c:spPr>
        <a:noFill/>
        <a:ln w="25400">
          <a:noFill/>
        </a:ln>
      </c:spPr>
    </c:title>
    <c:autoTitleDeleted val="0"/>
    <c:plotArea>
      <c:layout/>
      <c:lineChart>
        <c:grouping val="standard"/>
        <c:varyColors val="0"/>
        <c:ser>
          <c:idx val="0"/>
          <c:order val="0"/>
          <c:tx>
            <c:strRef>
              <c:f>PID!$P$4</c:f>
              <c:strCache>
                <c:ptCount val="1"/>
                <c:pt idx="0">
                  <c:v>influent 1°CA 
(g/h)</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PID!$P$5:$P$19</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82C3-4D4E-A428-DC4D7F854105}"/>
            </c:ext>
          </c:extLst>
        </c:ser>
        <c:dLbls>
          <c:showLegendKey val="0"/>
          <c:showVal val="0"/>
          <c:showCatName val="0"/>
          <c:showSerName val="0"/>
          <c:showPercent val="0"/>
          <c:showBubbleSize val="0"/>
        </c:dLbls>
        <c:marker val="1"/>
        <c:smooth val="0"/>
        <c:axId val="114716320"/>
        <c:axId val="1"/>
      </c:lineChart>
      <c:dateAx>
        <c:axId val="114716320"/>
        <c:scaling>
          <c:orientation val="minMax"/>
        </c:scaling>
        <c:delete val="0"/>
        <c:axPos val="b"/>
        <c:numFmt formatCode="d/mm/yy;@" sourceLinked="0"/>
        <c:majorTickMark val="out"/>
        <c:minorTickMark val="none"/>
        <c:tickLblPos val="nextTo"/>
        <c:spPr>
          <a:ln w="3175">
            <a:solidFill>
              <a:srgbClr val="000000"/>
            </a:solidFill>
            <a:prstDash val="solid"/>
          </a:ln>
        </c:spPr>
        <c:txPr>
          <a:bodyPr rot="-2760000" vert="horz"/>
          <a:lstStyle/>
          <a:p>
            <a:pPr>
              <a:defRPr sz="100" b="0" i="0" u="none" strike="noStrike" baseline="0">
                <a:solidFill>
                  <a:srgbClr val="000000"/>
                </a:solidFill>
                <a:latin typeface="Arial"/>
                <a:ea typeface="Arial"/>
                <a:cs typeface="Arial"/>
              </a:defRPr>
            </a:pPr>
            <a:endParaRPr lang="en-BE"/>
          </a:p>
        </c:txPr>
        <c:crossAx val="1"/>
        <c:crosses val="autoZero"/>
        <c:auto val="0"/>
        <c:lblOffset val="100"/>
        <c:baseTimeUnit val="days"/>
        <c:majorUnit val="7"/>
        <c:majorTimeUnit val="days"/>
        <c:minorUnit val="1"/>
        <c:minorTimeUnit val="days"/>
      </c:dateAx>
      <c:valAx>
        <c:axId val="1"/>
        <c:scaling>
          <c:orientation val="minMax"/>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g/u</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BE"/>
          </a:p>
        </c:txPr>
        <c:crossAx val="1147163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BE"/>
    </a:p>
  </c:txPr>
  <c:printSettings>
    <c:headerFooter alignWithMargins="0"/>
    <c:pageMargins b="1" l="0.75" r="0.75" t="1" header="0.5" footer="0.5"/>
    <c:pageSetup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Rendement d'extraction de pollution via la phase "air"</a:t>
            </a:r>
          </a:p>
        </c:rich>
      </c:tx>
      <c:layout>
        <c:manualLayout>
          <c:xMode val="edge"/>
          <c:yMode val="edge"/>
          <c:x val="0.23085462140693555"/>
          <c:y val="1.957595823622341E-2"/>
        </c:manualLayout>
      </c:layout>
      <c:overlay val="0"/>
      <c:spPr>
        <a:noFill/>
        <a:ln w="25400">
          <a:noFill/>
        </a:ln>
      </c:spPr>
    </c:title>
    <c:autoTitleDeleted val="0"/>
    <c:plotArea>
      <c:layout>
        <c:manualLayout>
          <c:layoutTarget val="inner"/>
          <c:xMode val="edge"/>
          <c:yMode val="edge"/>
          <c:x val="9.1009988901220862E-2"/>
          <c:y val="0.11745513866231648"/>
          <c:w val="0.7635960044395117"/>
          <c:h val="0.78303425774877655"/>
        </c:manualLayout>
      </c:layout>
      <c:lineChart>
        <c:grouping val="standard"/>
        <c:varyColors val="0"/>
        <c:ser>
          <c:idx val="0"/>
          <c:order val="0"/>
          <c:tx>
            <c:strRef>
              <c:f>PID!$P$4</c:f>
              <c:strCache>
                <c:ptCount val="1"/>
                <c:pt idx="0">
                  <c:v>influent 1°CA 
(g/h)</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PID!$B$5:$B$20</c:f>
              <c:numCache>
                <c:formatCode>d/mm/yy;@</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PID!$P$5:$P$20</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48F8-4521-B0F8-C8FC75A8CFEB}"/>
            </c:ext>
          </c:extLst>
        </c:ser>
        <c:dLbls>
          <c:showLegendKey val="0"/>
          <c:showVal val="0"/>
          <c:showCatName val="0"/>
          <c:showSerName val="0"/>
          <c:showPercent val="0"/>
          <c:showBubbleSize val="0"/>
        </c:dLbls>
        <c:marker val="1"/>
        <c:smooth val="0"/>
        <c:axId val="114717520"/>
        <c:axId val="1"/>
      </c:lineChart>
      <c:dateAx>
        <c:axId val="114717520"/>
        <c:scaling>
          <c:orientation val="minMax"/>
        </c:scaling>
        <c:delete val="0"/>
        <c:axPos val="b"/>
        <c:numFmt formatCode="d/mm/yy;@" sourceLinked="0"/>
        <c:majorTickMark val="out"/>
        <c:minorTickMark val="none"/>
        <c:tickLblPos val="nextTo"/>
        <c:spPr>
          <a:ln w="3175">
            <a:solidFill>
              <a:srgbClr val="000000"/>
            </a:solidFill>
            <a:prstDash val="solid"/>
          </a:ln>
        </c:spPr>
        <c:txPr>
          <a:bodyPr rot="-2760000" vert="horz"/>
          <a:lstStyle/>
          <a:p>
            <a:pPr>
              <a:defRPr sz="900" b="0" i="0" u="none" strike="noStrike" baseline="0">
                <a:solidFill>
                  <a:srgbClr val="000000"/>
                </a:solidFill>
                <a:latin typeface="Arial"/>
                <a:ea typeface="Arial"/>
                <a:cs typeface="Arial"/>
              </a:defRPr>
            </a:pPr>
            <a:endParaRPr lang="en-BE"/>
          </a:p>
        </c:txPr>
        <c:crossAx val="1"/>
        <c:crosses val="autoZero"/>
        <c:auto val="1"/>
        <c:lblOffset val="100"/>
        <c:baseTimeUnit val="days"/>
        <c:majorUnit val="1"/>
        <c:majorTimeUnit val="days"/>
        <c:minorUnit val="1"/>
        <c:minorTimeUnit val="days"/>
      </c:date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g/h</a:t>
                </a:r>
              </a:p>
            </c:rich>
          </c:tx>
          <c:layout>
            <c:manualLayout>
              <c:xMode val="edge"/>
              <c:yMode val="edge"/>
              <c:x val="9.9888373645443656E-3"/>
              <c:y val="0.484502444750986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BE"/>
          </a:p>
        </c:txPr>
        <c:crossAx val="114717520"/>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B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a:t>Débit par puits</a:t>
            </a:r>
          </a:p>
        </c:rich>
      </c:tx>
      <c:layout>
        <c:manualLayout>
          <c:xMode val="edge"/>
          <c:yMode val="edge"/>
          <c:x val="0.39089967726943364"/>
          <c:y val="2.0338997558174088E-2"/>
        </c:manualLayout>
      </c:layout>
      <c:overlay val="0"/>
      <c:spPr>
        <a:noFill/>
        <a:ln w="25400">
          <a:noFill/>
        </a:ln>
      </c:spPr>
    </c:title>
    <c:autoTitleDeleted val="0"/>
    <c:plotArea>
      <c:layout>
        <c:manualLayout>
          <c:layoutTarget val="inner"/>
          <c:xMode val="edge"/>
          <c:yMode val="edge"/>
          <c:x val="9.7207859358841783E-2"/>
          <c:y val="0.1864406779661017"/>
          <c:w val="0.75698035160289556"/>
          <c:h val="0.67796610169491522"/>
        </c:manualLayout>
      </c:layout>
      <c:lineChart>
        <c:grouping val="standard"/>
        <c:varyColors val="0"/>
        <c:ser>
          <c:idx val="2"/>
          <c:order val="0"/>
          <c:tx>
            <c:strRef>
              <c:f>'Puits d''extraction'!$C$42</c:f>
              <c:strCache>
                <c:ptCount val="1"/>
                <c:pt idx="0">
                  <c:v>PEA1</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d''extraction'!$C$43:$C$53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29A-470F-92F8-BDA5BC9264F9}"/>
            </c:ext>
          </c:extLst>
        </c:ser>
        <c:ser>
          <c:idx val="3"/>
          <c:order val="1"/>
          <c:tx>
            <c:strRef>
              <c:f>'Puits d''extraction'!$D$42</c:f>
              <c:strCache>
                <c:ptCount val="1"/>
                <c:pt idx="0">
                  <c:v>PEA2</c:v>
                </c:pt>
              </c:strCache>
            </c:strRef>
          </c:tx>
          <c:spPr>
            <a:ln w="12700">
              <a:solidFill>
                <a:srgbClr val="00FFFF"/>
              </a:solidFill>
              <a:prstDash val="solid"/>
            </a:ln>
          </c:spPr>
          <c:marker>
            <c:symbol val="x"/>
            <c:size val="5"/>
            <c:spPr>
              <a:noFill/>
              <a:ln>
                <a:solidFill>
                  <a:srgbClr val="00FFFF"/>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d''extraction'!$D$43:$D$53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29A-470F-92F8-BDA5BC9264F9}"/>
            </c:ext>
          </c:extLst>
        </c:ser>
        <c:ser>
          <c:idx val="4"/>
          <c:order val="2"/>
          <c:tx>
            <c:strRef>
              <c:f>'Puits d''extraction'!$E$42</c:f>
              <c:strCache>
                <c:ptCount val="1"/>
                <c:pt idx="0">
                  <c:v>PEA3</c:v>
                </c:pt>
              </c:strCache>
            </c:strRef>
          </c:tx>
          <c:spPr>
            <a:ln w="12700">
              <a:solidFill>
                <a:srgbClr val="800080"/>
              </a:solidFill>
              <a:prstDash val="solid"/>
            </a:ln>
          </c:spPr>
          <c:marker>
            <c:symbol val="star"/>
            <c:size val="5"/>
            <c:spPr>
              <a:noFill/>
              <a:ln>
                <a:solidFill>
                  <a:srgbClr val="800080"/>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d''extraction'!$E$43:$E$53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29A-470F-92F8-BDA5BC9264F9}"/>
            </c:ext>
          </c:extLst>
        </c:ser>
        <c:ser>
          <c:idx val="5"/>
          <c:order val="3"/>
          <c:tx>
            <c:strRef>
              <c:f>'Puits d''extraction'!$F$42</c:f>
              <c:strCache>
                <c:ptCount val="1"/>
                <c:pt idx="0">
                  <c:v>PEA4</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d''extraction'!$F$43:$F$53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29A-470F-92F8-BDA5BC9264F9}"/>
            </c:ext>
          </c:extLst>
        </c:ser>
        <c:ser>
          <c:idx val="6"/>
          <c:order val="4"/>
          <c:tx>
            <c:strRef>
              <c:f>'Puits d''extraction'!$G$42</c:f>
              <c:strCache>
                <c:ptCount val="1"/>
                <c:pt idx="0">
                  <c:v>PEA5</c:v>
                </c:pt>
              </c:strCache>
            </c:strRef>
          </c:tx>
          <c:spPr>
            <a:ln w="12700">
              <a:solidFill>
                <a:srgbClr val="008080"/>
              </a:solidFill>
              <a:prstDash val="solid"/>
            </a:ln>
          </c:spPr>
          <c:marker>
            <c:symbol val="plus"/>
            <c:size val="5"/>
            <c:spPr>
              <a:noFill/>
              <a:ln>
                <a:solidFill>
                  <a:srgbClr val="008080"/>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d''extraction'!$G$43:$G$53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29A-470F-92F8-BDA5BC9264F9}"/>
            </c:ext>
          </c:extLst>
        </c:ser>
        <c:ser>
          <c:idx val="7"/>
          <c:order val="5"/>
          <c:tx>
            <c:strRef>
              <c:f>'Puits d''extraction'!$H$42</c:f>
              <c:strCache>
                <c:ptCount val="1"/>
                <c:pt idx="0">
                  <c:v>PEA6</c:v>
                </c:pt>
              </c:strCache>
            </c:strRef>
          </c:tx>
          <c:spPr>
            <a:ln w="12700">
              <a:solidFill>
                <a:srgbClr val="0000FF"/>
              </a:solidFill>
              <a:prstDash val="solid"/>
            </a:ln>
          </c:spPr>
          <c:marker>
            <c:symbol val="dot"/>
            <c:size val="5"/>
            <c:spPr>
              <a:noFill/>
              <a:ln>
                <a:solidFill>
                  <a:srgbClr val="0000FF"/>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d''extraction'!$H$43:$H$53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29A-470F-92F8-BDA5BC9264F9}"/>
            </c:ext>
          </c:extLst>
        </c:ser>
        <c:ser>
          <c:idx val="10"/>
          <c:order val="6"/>
          <c:tx>
            <c:strRef>
              <c:f>'Puits d''extraction'!$I$42</c:f>
              <c:strCache>
                <c:ptCount val="1"/>
                <c:pt idx="0">
                  <c:v>PEA7</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d''extraction'!$I$43:$I$53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29A-470F-92F8-BDA5BC9264F9}"/>
            </c:ext>
          </c:extLst>
        </c:ser>
        <c:ser>
          <c:idx val="1"/>
          <c:order val="7"/>
          <c:tx>
            <c:strRef>
              <c:f>'Puits d''extraction'!$J$42</c:f>
              <c:strCache>
                <c:ptCount val="1"/>
                <c:pt idx="0">
                  <c:v>PEA8</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'Puits d''extraction'!$B$43:$B$53</c:f>
              <c:numCache>
                <c:formatCode>d/mm/yy;@</c:formatCode>
                <c:ptCount val="11"/>
                <c:pt idx="0">
                  <c:v>0</c:v>
                </c:pt>
                <c:pt idx="1">
                  <c:v>0</c:v>
                </c:pt>
                <c:pt idx="2">
                  <c:v>0</c:v>
                </c:pt>
                <c:pt idx="3">
                  <c:v>0</c:v>
                </c:pt>
                <c:pt idx="4">
                  <c:v>0</c:v>
                </c:pt>
                <c:pt idx="5">
                  <c:v>0</c:v>
                </c:pt>
                <c:pt idx="6">
                  <c:v>0</c:v>
                </c:pt>
                <c:pt idx="7">
                  <c:v>0</c:v>
                </c:pt>
                <c:pt idx="8">
                  <c:v>0</c:v>
                </c:pt>
                <c:pt idx="9">
                  <c:v>0</c:v>
                </c:pt>
                <c:pt idx="10">
                  <c:v>0</c:v>
                </c:pt>
              </c:numCache>
            </c:numRef>
          </c:cat>
          <c:val>
            <c:numRef>
              <c:f>'Puits d''extraction'!$J$43:$J$53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729A-470F-92F8-BDA5BC9264F9}"/>
            </c:ext>
          </c:extLst>
        </c:ser>
        <c:dLbls>
          <c:showLegendKey val="0"/>
          <c:showVal val="0"/>
          <c:showCatName val="0"/>
          <c:showSerName val="0"/>
          <c:showPercent val="0"/>
          <c:showBubbleSize val="0"/>
        </c:dLbls>
        <c:marker val="1"/>
        <c:smooth val="0"/>
        <c:axId val="114715120"/>
        <c:axId val="1"/>
      </c:lineChart>
      <c:dateAx>
        <c:axId val="114715120"/>
        <c:scaling>
          <c:orientation val="minMax"/>
        </c:scaling>
        <c:delete val="0"/>
        <c:axPos val="b"/>
        <c:numFmt formatCode="dd/mm/yyyy" sourceLinked="0"/>
        <c:majorTickMark val="out"/>
        <c:minorTickMark val="none"/>
        <c:tickLblPos val="nextTo"/>
        <c:spPr>
          <a:ln w="3175">
            <a:solidFill>
              <a:srgbClr val="000000"/>
            </a:solidFill>
            <a:prstDash val="solid"/>
          </a:ln>
        </c:spPr>
        <c:txPr>
          <a:bodyPr rot="-3600000" vert="horz"/>
          <a:lstStyle/>
          <a:p>
            <a:pPr>
              <a:defRPr sz="1100" b="0" i="0" u="none" strike="noStrike" baseline="0">
                <a:solidFill>
                  <a:srgbClr val="000000"/>
                </a:solidFill>
                <a:latin typeface="Arial"/>
                <a:ea typeface="Arial"/>
                <a:cs typeface="Arial"/>
              </a:defRPr>
            </a:pPr>
            <a:endParaRPr lang="en-BE"/>
          </a:p>
        </c:txPr>
        <c:crossAx val="1"/>
        <c:crosses val="autoZero"/>
        <c:auto val="1"/>
        <c:lblOffset val="100"/>
        <c:baseTimeUnit val="days"/>
        <c:majorUnit val="1"/>
        <c:majorTimeUnit val="days"/>
        <c:minorUnit val="1"/>
        <c:minorTimeUnit val="days"/>
      </c:dateAx>
      <c:valAx>
        <c:axId val="1"/>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a:t>m³/h</a:t>
                </a:r>
              </a:p>
            </c:rich>
          </c:tx>
          <c:layout>
            <c:manualLayout>
              <c:xMode val="edge"/>
              <c:yMode val="edge"/>
              <c:x val="9.3071948698627005E-3"/>
              <c:y val="0.483050773344110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BE"/>
          </a:p>
        </c:txPr>
        <c:crossAx val="114715120"/>
        <c:crosses val="autoZero"/>
        <c:crossBetween val="between"/>
      </c:valAx>
      <c:spPr>
        <a:solidFill>
          <a:srgbClr val="C0C0C0"/>
        </a:solidFill>
        <a:ln w="12700">
          <a:solidFill>
            <a:srgbClr val="808080"/>
          </a:solidFill>
          <a:prstDash val="solid"/>
        </a:ln>
      </c:spPr>
    </c:plotArea>
    <c:legend>
      <c:legendPos val="r"/>
      <c:layout>
        <c:manualLayout>
          <c:xMode val="edge"/>
          <c:yMode val="edge"/>
          <c:x val="0.86225596529284165"/>
          <c:y val="7.0796460176991149E-2"/>
          <c:w val="0.12581344902386118"/>
          <c:h val="0.39646017699115044"/>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BE"/>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B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Concentration en substances volatiles (PID)
 par puits</a:t>
            </a:r>
          </a:p>
        </c:rich>
      </c:tx>
      <c:layout>
        <c:manualLayout>
          <c:xMode val="edge"/>
          <c:yMode val="edge"/>
          <c:x val="0.24195345592568099"/>
          <c:y val="1.9575883743451039E-2"/>
        </c:manualLayout>
      </c:layout>
      <c:overlay val="0"/>
      <c:spPr>
        <a:noFill/>
        <a:ln w="25400">
          <a:noFill/>
        </a:ln>
      </c:spPr>
    </c:title>
    <c:autoTitleDeleted val="0"/>
    <c:plotArea>
      <c:layout>
        <c:manualLayout>
          <c:layoutTarget val="inner"/>
          <c:xMode val="edge"/>
          <c:yMode val="edge"/>
          <c:x val="0.11875695574807114"/>
          <c:y val="0.17725013983382917"/>
          <c:w val="0.73695893451720307"/>
          <c:h val="0.69494290375203915"/>
        </c:manualLayout>
      </c:layout>
      <c:lineChart>
        <c:grouping val="standard"/>
        <c:varyColors val="0"/>
        <c:ser>
          <c:idx val="2"/>
          <c:order val="0"/>
          <c:tx>
            <c:strRef>
              <c:f>'Puits d''extraction'!$C$13</c:f>
              <c:strCache>
                <c:ptCount val="1"/>
                <c:pt idx="0">
                  <c:v>PEA1</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'Puits d''extraction'!$B$14:$B$24</c:f>
              <c:numCache>
                <c:formatCode>d/mm/yy;@</c:formatCode>
                <c:ptCount val="11"/>
              </c:numCache>
            </c:numRef>
          </c:cat>
          <c:val>
            <c:numRef>
              <c:f>'Puits d''extraction'!$C$14:$C$24</c:f>
              <c:numCache>
                <c:formatCode>0</c:formatCode>
                <c:ptCount val="11"/>
              </c:numCache>
            </c:numRef>
          </c:val>
          <c:smooth val="0"/>
          <c:extLst>
            <c:ext xmlns:c16="http://schemas.microsoft.com/office/drawing/2014/chart" uri="{C3380CC4-5D6E-409C-BE32-E72D297353CC}">
              <c16:uniqueId val="{00000000-5E08-4C79-A798-DC1DEF8D87AB}"/>
            </c:ext>
          </c:extLst>
        </c:ser>
        <c:ser>
          <c:idx val="3"/>
          <c:order val="1"/>
          <c:tx>
            <c:strRef>
              <c:f>'Puits d''extraction'!$D$13</c:f>
              <c:strCache>
                <c:ptCount val="1"/>
                <c:pt idx="0">
                  <c:v>PEA2</c:v>
                </c:pt>
              </c:strCache>
            </c:strRef>
          </c:tx>
          <c:spPr>
            <a:ln w="12700">
              <a:solidFill>
                <a:srgbClr val="00FFFF"/>
              </a:solidFill>
              <a:prstDash val="solid"/>
            </a:ln>
          </c:spPr>
          <c:marker>
            <c:symbol val="x"/>
            <c:size val="5"/>
            <c:spPr>
              <a:noFill/>
              <a:ln>
                <a:solidFill>
                  <a:srgbClr val="00FFFF"/>
                </a:solidFill>
                <a:prstDash val="solid"/>
              </a:ln>
            </c:spPr>
          </c:marker>
          <c:cat>
            <c:numRef>
              <c:f>'Puits d''extraction'!$B$14:$B$24</c:f>
              <c:numCache>
                <c:formatCode>d/mm/yy;@</c:formatCode>
                <c:ptCount val="11"/>
              </c:numCache>
            </c:numRef>
          </c:cat>
          <c:val>
            <c:numRef>
              <c:f>'Puits d''extraction'!$D$14:$D$24</c:f>
              <c:numCache>
                <c:formatCode>0</c:formatCode>
                <c:ptCount val="11"/>
              </c:numCache>
            </c:numRef>
          </c:val>
          <c:smooth val="0"/>
          <c:extLst>
            <c:ext xmlns:c16="http://schemas.microsoft.com/office/drawing/2014/chart" uri="{C3380CC4-5D6E-409C-BE32-E72D297353CC}">
              <c16:uniqueId val="{00000001-5E08-4C79-A798-DC1DEF8D87AB}"/>
            </c:ext>
          </c:extLst>
        </c:ser>
        <c:ser>
          <c:idx val="4"/>
          <c:order val="2"/>
          <c:tx>
            <c:strRef>
              <c:f>'Puits d''extraction'!$E$13</c:f>
              <c:strCache>
                <c:ptCount val="1"/>
                <c:pt idx="0">
                  <c:v>PEA3</c:v>
                </c:pt>
              </c:strCache>
            </c:strRef>
          </c:tx>
          <c:spPr>
            <a:ln w="12700">
              <a:solidFill>
                <a:srgbClr val="800080"/>
              </a:solidFill>
              <a:prstDash val="solid"/>
            </a:ln>
          </c:spPr>
          <c:marker>
            <c:symbol val="star"/>
            <c:size val="5"/>
            <c:spPr>
              <a:noFill/>
              <a:ln>
                <a:solidFill>
                  <a:srgbClr val="800080"/>
                </a:solidFill>
                <a:prstDash val="solid"/>
              </a:ln>
            </c:spPr>
          </c:marker>
          <c:cat>
            <c:numRef>
              <c:f>'Puits d''extraction'!$B$14:$B$24</c:f>
              <c:numCache>
                <c:formatCode>d/mm/yy;@</c:formatCode>
                <c:ptCount val="11"/>
              </c:numCache>
            </c:numRef>
          </c:cat>
          <c:val>
            <c:numRef>
              <c:f>'Puits d''extraction'!$E$14:$E$24</c:f>
              <c:numCache>
                <c:formatCode>0</c:formatCode>
                <c:ptCount val="11"/>
              </c:numCache>
            </c:numRef>
          </c:val>
          <c:smooth val="0"/>
          <c:extLst>
            <c:ext xmlns:c16="http://schemas.microsoft.com/office/drawing/2014/chart" uri="{C3380CC4-5D6E-409C-BE32-E72D297353CC}">
              <c16:uniqueId val="{00000002-5E08-4C79-A798-DC1DEF8D87AB}"/>
            </c:ext>
          </c:extLst>
        </c:ser>
        <c:ser>
          <c:idx val="5"/>
          <c:order val="3"/>
          <c:tx>
            <c:strRef>
              <c:f>'Puits d''extraction'!$F$13</c:f>
              <c:strCache>
                <c:ptCount val="1"/>
                <c:pt idx="0">
                  <c:v>PEA4</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val>
            <c:numRef>
              <c:f>'Puits d''extraction'!$F$14:$F$24</c:f>
              <c:numCache>
                <c:formatCode>0</c:formatCode>
                <c:ptCount val="11"/>
              </c:numCache>
            </c:numRef>
          </c:val>
          <c:smooth val="0"/>
          <c:extLst>
            <c:ext xmlns:c16="http://schemas.microsoft.com/office/drawing/2014/chart" uri="{C3380CC4-5D6E-409C-BE32-E72D297353CC}">
              <c16:uniqueId val="{00000003-5E08-4C79-A798-DC1DEF8D87AB}"/>
            </c:ext>
          </c:extLst>
        </c:ser>
        <c:ser>
          <c:idx val="6"/>
          <c:order val="4"/>
          <c:tx>
            <c:strRef>
              <c:f>'Puits d''extraction'!$G$13</c:f>
              <c:strCache>
                <c:ptCount val="1"/>
                <c:pt idx="0">
                  <c:v>PEA5</c:v>
                </c:pt>
              </c:strCache>
            </c:strRef>
          </c:tx>
          <c:spPr>
            <a:ln w="12700">
              <a:solidFill>
                <a:srgbClr val="008080"/>
              </a:solidFill>
              <a:prstDash val="solid"/>
            </a:ln>
          </c:spPr>
          <c:marker>
            <c:symbol val="plus"/>
            <c:size val="5"/>
            <c:spPr>
              <a:noFill/>
              <a:ln>
                <a:solidFill>
                  <a:srgbClr val="008080"/>
                </a:solidFill>
                <a:prstDash val="solid"/>
              </a:ln>
            </c:spPr>
          </c:marker>
          <c:val>
            <c:numRef>
              <c:f>'Puits d''extraction'!$G$14:$G$24</c:f>
              <c:numCache>
                <c:formatCode>0</c:formatCode>
                <c:ptCount val="11"/>
              </c:numCache>
            </c:numRef>
          </c:val>
          <c:smooth val="0"/>
          <c:extLst>
            <c:ext xmlns:c16="http://schemas.microsoft.com/office/drawing/2014/chart" uri="{C3380CC4-5D6E-409C-BE32-E72D297353CC}">
              <c16:uniqueId val="{00000004-5E08-4C79-A798-DC1DEF8D87AB}"/>
            </c:ext>
          </c:extLst>
        </c:ser>
        <c:ser>
          <c:idx val="7"/>
          <c:order val="5"/>
          <c:tx>
            <c:strRef>
              <c:f>'Puits d''extraction'!$H$13</c:f>
              <c:strCache>
                <c:ptCount val="1"/>
                <c:pt idx="0">
                  <c:v>PEA6</c:v>
                </c:pt>
              </c:strCache>
            </c:strRef>
          </c:tx>
          <c:spPr>
            <a:ln w="12700">
              <a:solidFill>
                <a:srgbClr val="0000FF"/>
              </a:solidFill>
              <a:prstDash val="solid"/>
            </a:ln>
          </c:spPr>
          <c:marker>
            <c:symbol val="dot"/>
            <c:size val="5"/>
            <c:spPr>
              <a:noFill/>
              <a:ln>
                <a:solidFill>
                  <a:srgbClr val="0000FF"/>
                </a:solidFill>
                <a:prstDash val="solid"/>
              </a:ln>
            </c:spPr>
          </c:marker>
          <c:val>
            <c:numRef>
              <c:f>'Puits d''extraction'!$H$14:$H$24</c:f>
              <c:numCache>
                <c:formatCode>0</c:formatCode>
                <c:ptCount val="11"/>
              </c:numCache>
            </c:numRef>
          </c:val>
          <c:smooth val="0"/>
          <c:extLst>
            <c:ext xmlns:c16="http://schemas.microsoft.com/office/drawing/2014/chart" uri="{C3380CC4-5D6E-409C-BE32-E72D297353CC}">
              <c16:uniqueId val="{00000005-5E08-4C79-A798-DC1DEF8D87AB}"/>
            </c:ext>
          </c:extLst>
        </c:ser>
        <c:ser>
          <c:idx val="10"/>
          <c:order val="6"/>
          <c:tx>
            <c:strRef>
              <c:f>'Puits d''extraction'!$I$13</c:f>
              <c:strCache>
                <c:ptCount val="1"/>
                <c:pt idx="0">
                  <c:v>PEA7</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val>
            <c:numRef>
              <c:f>'Puits d''extraction'!$I$14:$I$24</c:f>
              <c:numCache>
                <c:formatCode>0</c:formatCode>
                <c:ptCount val="11"/>
              </c:numCache>
            </c:numRef>
          </c:val>
          <c:smooth val="0"/>
          <c:extLst>
            <c:ext xmlns:c16="http://schemas.microsoft.com/office/drawing/2014/chart" uri="{C3380CC4-5D6E-409C-BE32-E72D297353CC}">
              <c16:uniqueId val="{00000006-5E08-4C79-A798-DC1DEF8D87AB}"/>
            </c:ext>
          </c:extLst>
        </c:ser>
        <c:ser>
          <c:idx val="1"/>
          <c:order val="7"/>
          <c:tx>
            <c:strRef>
              <c:f>'Puits d''extraction'!$J$13</c:f>
              <c:strCache>
                <c:ptCount val="1"/>
                <c:pt idx="0">
                  <c:v>PEA8</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'Puits d''extraction'!$J$14:$J$24</c:f>
              <c:numCache>
                <c:formatCode>0</c:formatCode>
                <c:ptCount val="11"/>
              </c:numCache>
            </c:numRef>
          </c:val>
          <c:smooth val="0"/>
          <c:extLst>
            <c:ext xmlns:c16="http://schemas.microsoft.com/office/drawing/2014/chart" uri="{C3380CC4-5D6E-409C-BE32-E72D297353CC}">
              <c16:uniqueId val="{00000007-5E08-4C79-A798-DC1DEF8D87AB}"/>
            </c:ext>
          </c:extLst>
        </c:ser>
        <c:dLbls>
          <c:showLegendKey val="0"/>
          <c:showVal val="0"/>
          <c:showCatName val="0"/>
          <c:showSerName val="0"/>
          <c:showPercent val="0"/>
          <c:showBubbleSize val="0"/>
        </c:dLbls>
        <c:marker val="1"/>
        <c:smooth val="0"/>
        <c:axId val="114697120"/>
        <c:axId val="1"/>
      </c:lineChart>
      <c:catAx>
        <c:axId val="114697120"/>
        <c:scaling>
          <c:orientation val="minMax"/>
        </c:scaling>
        <c:delete val="0"/>
        <c:axPos val="b"/>
        <c:numFmt formatCode="dd/mm/yyyy" sourceLinked="0"/>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B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US"/>
                  <a:t>ppm</a:t>
                </a:r>
              </a:p>
            </c:rich>
          </c:tx>
          <c:layout>
            <c:manualLayout>
              <c:xMode val="edge"/>
              <c:yMode val="edge"/>
              <c:x val="8.8790376741327056E-3"/>
              <c:y val="0.482871059033828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BE"/>
          </a:p>
        </c:txPr>
        <c:crossAx val="114697120"/>
        <c:crosses val="autoZero"/>
        <c:crossBetween val="between"/>
      </c:valAx>
      <c:spPr>
        <a:solidFill>
          <a:srgbClr val="C0C0C0"/>
        </a:solidFill>
        <a:ln w="12700">
          <a:solidFill>
            <a:srgbClr val="808080"/>
          </a:solidFill>
          <a:prstDash val="solid"/>
        </a:ln>
      </c:spPr>
    </c:plotArea>
    <c:legend>
      <c:legendPos val="r"/>
      <c:layout>
        <c:manualLayout>
          <c:xMode val="edge"/>
          <c:yMode val="edge"/>
          <c:x val="0.87791342952275253"/>
          <c:y val="0.1024390243902439"/>
          <c:w val="0.10543840177580466"/>
          <c:h val="0.3463414634146341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BE"/>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B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4803149606299213" right="0.74803149606299213" top="0.98425196850393704" bottom="0.98425196850393704" header="0.51181102362204722" footer="0.51181102362204722"/>
  <pageSetup orientation="landscape" horizontalDpi="200" verticalDpi="200" r:id="rId1"/>
  <headerFooter alignWithMargins="0">
    <oddHeader>&amp;C&amp;"Trebuchet MS,Standaard"&amp;F</oddHeader>
    <oddFooter>&amp;L&amp;"Trebuchet MS,Standaard"Date d'impression: &amp;D&amp;R&amp;"Trebuchet MS,Standaard"&amp;P/&amp;N</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06" workbookViewId="0"/>
  </sheetViews>
  <pageMargins left="0.74803149606299213" right="0.74803149606299213" top="0.98425196850393704" bottom="0.98425196850393704" header="0.51181102362204722" footer="0.51181102362204722"/>
  <pageSetup paperSize="9" orientation="landscape" r:id="rId1"/>
  <headerFooter alignWithMargins="0">
    <oddHeader>&amp;C&amp;"Trebuchet MS,Standaard"&amp;F</oddHeader>
    <oddFooter>&amp;L&amp;"Trebuchet MS,Standaard"Date d'impression: &amp;D&amp;R&amp;"Trebuchet MS,Standaard"&amp;P/&amp;N</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01" workbookViewId="0"/>
  </sheetViews>
  <pageMargins left="0.74803149606299213" right="0.74803149606299213" top="0.98425196850393704" bottom="0.98425196850393704" header="0.51181102362204722" footer="0.51181102362204722"/>
  <pageSetup orientation="landscape" horizontalDpi="200" verticalDpi="200" r:id="rId1"/>
  <headerFooter alignWithMargins="0">
    <oddHeader>&amp;C&amp;"Trebuchet MS,Standaard"&amp;F</oddHeader>
    <oddFooter>&amp;L&amp;"Trebuchet MS,Standaard"Date d'impression: &amp;D&amp;R&amp;"Trebuchet MS,Standaard"&amp;P/&amp;N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0</xdr:colOff>
      <xdr:row>35</xdr:row>
      <xdr:rowOff>0</xdr:rowOff>
    </xdr:from>
    <xdr:to>
      <xdr:col>23</xdr:col>
      <xdr:colOff>0</xdr:colOff>
      <xdr:row>35</xdr:row>
      <xdr:rowOff>0</xdr:rowOff>
    </xdr:to>
    <xdr:graphicFrame macro="">
      <xdr:nvGraphicFramePr>
        <xdr:cNvPr id="1081" name="Chart 17">
          <a:extLst>
            <a:ext uri="{FF2B5EF4-FFF2-40B4-BE49-F238E27FC236}">
              <a16:creationId xmlns:a16="http://schemas.microsoft.com/office/drawing/2014/main" id="{E5030AB7-FC36-4263-98FE-341505D28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491071" cy="5798671"/>
    <xdr:graphicFrame macro="">
      <xdr:nvGraphicFramePr>
        <xdr:cNvPr id="2" name="Chart 1">
          <a:extLst>
            <a:ext uri="{FF2B5EF4-FFF2-40B4-BE49-F238E27FC236}">
              <a16:creationId xmlns:a16="http://schemas.microsoft.com/office/drawing/2014/main" id="{D7617E1D-D09D-4347-91DF-5A45A4999C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763000" cy="5374257"/>
    <xdr:graphicFrame macro="">
      <xdr:nvGraphicFramePr>
        <xdr:cNvPr id="2" name="Chart 1">
          <a:extLst>
            <a:ext uri="{FF2B5EF4-FFF2-40B4-BE49-F238E27FC236}">
              <a16:creationId xmlns:a16="http://schemas.microsoft.com/office/drawing/2014/main" id="{D12289AB-C597-45E1-902B-E3E4C62C3A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75141" cy="5856083"/>
    <xdr:graphicFrame macro="">
      <xdr:nvGraphicFramePr>
        <xdr:cNvPr id="2" name="Chart 1">
          <a:extLst>
            <a:ext uri="{FF2B5EF4-FFF2-40B4-BE49-F238E27FC236}">
              <a16:creationId xmlns:a16="http://schemas.microsoft.com/office/drawing/2014/main" id="{10063DFF-21A7-4C80-AF98-78D2239692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01\users$\Documents%20and%20Settings\Reyns%20Didier\Local%20Settings\Temporary%20Internet%20Files\OLKA\0000_KwaliteitsplanDM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waliteitsplan"/>
      <sheetName val="Dagboek (1)"/>
    </sheetNames>
    <sheetDataSet>
      <sheetData sheetId="0">
        <row r="20">
          <cell r="B20" t="str">
            <v>...@bofas.be</v>
          </cell>
        </row>
        <row r="40">
          <cell r="B40" t="str">
            <v>ntb</v>
          </cell>
        </row>
        <row r="42">
          <cell r="B42" t="str">
            <v>ntb</v>
          </cell>
        </row>
        <row r="47">
          <cell r="B47" t="str">
            <v>ntb</v>
          </cell>
        </row>
      </sheetData>
      <sheetData sheetId="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88"/>
  <sheetViews>
    <sheetView tabSelected="1" zoomScaleNormal="100" workbookViewId="0">
      <selection activeCell="B8" sqref="B8"/>
    </sheetView>
  </sheetViews>
  <sheetFormatPr defaultColWidth="9.109375" defaultRowHeight="14.4" x14ac:dyDescent="0.35"/>
  <cols>
    <col min="1" max="1" width="3.109375" style="25" customWidth="1"/>
    <col min="2" max="2" width="98.6640625" style="265" customWidth="1"/>
    <col min="3" max="16384" width="9.109375" style="25"/>
  </cols>
  <sheetData>
    <row r="1" spans="2:2" ht="16.2" x14ac:dyDescent="0.35">
      <c r="B1" s="267" t="s">
        <v>24</v>
      </c>
    </row>
    <row r="2" spans="2:2" ht="28.8" x14ac:dyDescent="0.35">
      <c r="B2" s="265" t="s">
        <v>261</v>
      </c>
    </row>
    <row r="4" spans="2:2" ht="16.2" x14ac:dyDescent="0.35">
      <c r="B4" s="267" t="s">
        <v>168</v>
      </c>
    </row>
    <row r="5" spans="2:2" ht="31.95" customHeight="1" x14ac:dyDescent="0.35">
      <c r="B5" s="265" t="s">
        <v>169</v>
      </c>
    </row>
    <row r="7" spans="2:2" ht="15.6" customHeight="1" x14ac:dyDescent="0.35">
      <c r="B7" s="265" t="s">
        <v>25</v>
      </c>
    </row>
    <row r="8" spans="2:2" x14ac:dyDescent="0.35">
      <c r="B8" s="266" t="s">
        <v>26</v>
      </c>
    </row>
    <row r="9" spans="2:2" ht="28.8" x14ac:dyDescent="0.35">
      <c r="B9" s="266" t="s">
        <v>27</v>
      </c>
    </row>
    <row r="10" spans="2:2" x14ac:dyDescent="0.35">
      <c r="B10" s="266" t="s">
        <v>11</v>
      </c>
    </row>
    <row r="11" spans="2:2" x14ac:dyDescent="0.35">
      <c r="B11" s="266" t="s">
        <v>12</v>
      </c>
    </row>
    <row r="12" spans="2:2" x14ac:dyDescent="0.35">
      <c r="B12" s="266" t="s">
        <v>28</v>
      </c>
    </row>
    <row r="13" spans="2:2" x14ac:dyDescent="0.35">
      <c r="B13" s="266" t="s">
        <v>29</v>
      </c>
    </row>
    <row r="14" spans="2:2" x14ac:dyDescent="0.35">
      <c r="B14" s="266" t="s">
        <v>13</v>
      </c>
    </row>
    <row r="15" spans="2:2" x14ac:dyDescent="0.35">
      <c r="B15" s="266" t="s">
        <v>14</v>
      </c>
    </row>
    <row r="16" spans="2:2" x14ac:dyDescent="0.35">
      <c r="B16" s="266" t="s">
        <v>14</v>
      </c>
    </row>
    <row r="18" spans="2:2" ht="28.8" x14ac:dyDescent="0.35">
      <c r="B18" s="265" t="s">
        <v>170</v>
      </c>
    </row>
    <row r="20" spans="2:2" x14ac:dyDescent="0.35">
      <c r="B20" s="265" t="s">
        <v>15</v>
      </c>
    </row>
    <row r="21" spans="2:2" x14ac:dyDescent="0.35">
      <c r="B21" s="266" t="s">
        <v>16</v>
      </c>
    </row>
    <row r="22" spans="2:2" x14ac:dyDescent="0.35">
      <c r="B22" s="266" t="s">
        <v>17</v>
      </c>
    </row>
    <row r="23" spans="2:2" x14ac:dyDescent="0.35">
      <c r="B23" s="266" t="s">
        <v>30</v>
      </c>
    </row>
    <row r="24" spans="2:2" s="300" customFormat="1" x14ac:dyDescent="0.35">
      <c r="B24" s="322" t="s">
        <v>230</v>
      </c>
    </row>
    <row r="25" spans="2:2" x14ac:dyDescent="0.35">
      <c r="B25" s="325" t="s">
        <v>232</v>
      </c>
    </row>
    <row r="26" spans="2:2" x14ac:dyDescent="0.35">
      <c r="B26" s="266" t="s">
        <v>18</v>
      </c>
    </row>
    <row r="27" spans="2:2" x14ac:dyDescent="0.35">
      <c r="B27" s="266" t="s">
        <v>19</v>
      </c>
    </row>
    <row r="28" spans="2:2" x14ac:dyDescent="0.35">
      <c r="B28" s="266" t="s">
        <v>231</v>
      </c>
    </row>
    <row r="29" spans="2:2" x14ac:dyDescent="0.35">
      <c r="B29" s="322" t="s">
        <v>233</v>
      </c>
    </row>
    <row r="30" spans="2:2" x14ac:dyDescent="0.35">
      <c r="B30" s="266" t="s">
        <v>234</v>
      </c>
    </row>
    <row r="31" spans="2:2" x14ac:dyDescent="0.35">
      <c r="B31" s="266" t="s">
        <v>20</v>
      </c>
    </row>
    <row r="33" spans="2:2" ht="57.6" x14ac:dyDescent="0.35">
      <c r="B33" s="265" t="s">
        <v>235</v>
      </c>
    </row>
    <row r="35" spans="2:2" ht="43.2" x14ac:dyDescent="0.35">
      <c r="B35" s="265" t="s">
        <v>171</v>
      </c>
    </row>
    <row r="37" spans="2:2" ht="48" customHeight="1" x14ac:dyDescent="0.35">
      <c r="B37" s="265" t="s">
        <v>195</v>
      </c>
    </row>
    <row r="39" spans="2:2" ht="33" customHeight="1" x14ac:dyDescent="0.35">
      <c r="B39" s="265" t="s">
        <v>172</v>
      </c>
    </row>
    <row r="41" spans="2:2" ht="43.2" x14ac:dyDescent="0.35">
      <c r="B41" s="265" t="s">
        <v>31</v>
      </c>
    </row>
    <row r="43" spans="2:2" ht="28.8" x14ac:dyDescent="0.35">
      <c r="B43" s="265" t="s">
        <v>21</v>
      </c>
    </row>
    <row r="45" spans="2:2" ht="16.2" x14ac:dyDescent="0.35">
      <c r="B45" s="267" t="s">
        <v>22</v>
      </c>
    </row>
    <row r="46" spans="2:2" ht="57.6" x14ac:dyDescent="0.35">
      <c r="B46" s="265" t="s">
        <v>32</v>
      </c>
    </row>
    <row r="48" spans="2:2" ht="16.2" x14ac:dyDescent="0.35">
      <c r="B48" s="267" t="s">
        <v>236</v>
      </c>
    </row>
    <row r="49" spans="2:3" ht="57.6" x14ac:dyDescent="0.35">
      <c r="B49" s="265" t="s">
        <v>33</v>
      </c>
    </row>
    <row r="51" spans="2:3" ht="57.6" x14ac:dyDescent="0.35">
      <c r="B51" s="265" t="s">
        <v>173</v>
      </c>
    </row>
    <row r="53" spans="2:3" ht="72" x14ac:dyDescent="0.35">
      <c r="B53" s="324" t="s">
        <v>237</v>
      </c>
    </row>
    <row r="55" spans="2:3" ht="28.8" x14ac:dyDescent="0.35">
      <c r="B55" s="265" t="s">
        <v>238</v>
      </c>
    </row>
    <row r="57" spans="2:3" ht="28.8" x14ac:dyDescent="0.35">
      <c r="B57" s="302" t="s">
        <v>239</v>
      </c>
    </row>
    <row r="59" spans="2:3" s="300" customFormat="1" ht="16.2" x14ac:dyDescent="0.35">
      <c r="B59" s="323" t="s">
        <v>229</v>
      </c>
      <c r="C59" s="303"/>
    </row>
    <row r="60" spans="2:3" s="300" customFormat="1" ht="43.2" x14ac:dyDescent="0.35">
      <c r="B60" s="302" t="s">
        <v>241</v>
      </c>
      <c r="C60" s="303"/>
    </row>
    <row r="61" spans="2:3" s="300" customFormat="1" ht="28.8" x14ac:dyDescent="0.35">
      <c r="B61" s="302" t="s">
        <v>240</v>
      </c>
      <c r="C61" s="303"/>
    </row>
    <row r="62" spans="2:3" s="300" customFormat="1" x14ac:dyDescent="0.35">
      <c r="B62" s="302" t="s">
        <v>242</v>
      </c>
      <c r="C62" s="303"/>
    </row>
    <row r="63" spans="2:3" s="300" customFormat="1" x14ac:dyDescent="0.35">
      <c r="B63" s="302"/>
    </row>
    <row r="64" spans="2:3" ht="16.2" x14ac:dyDescent="0.35">
      <c r="B64" s="267" t="s">
        <v>9</v>
      </c>
    </row>
    <row r="65" spans="2:2" ht="43.2" x14ac:dyDescent="0.35">
      <c r="B65" s="265" t="s">
        <v>174</v>
      </c>
    </row>
    <row r="66" spans="2:2" ht="72" x14ac:dyDescent="0.35">
      <c r="B66" s="265" t="s">
        <v>175</v>
      </c>
    </row>
    <row r="68" spans="2:2" ht="16.2" x14ac:dyDescent="0.35">
      <c r="B68" s="267" t="s">
        <v>34</v>
      </c>
    </row>
    <row r="69" spans="2:2" ht="43.2" x14ac:dyDescent="0.35">
      <c r="B69" s="265" t="s">
        <v>35</v>
      </c>
    </row>
    <row r="71" spans="2:2" ht="16.2" x14ac:dyDescent="0.35">
      <c r="B71" s="267" t="s">
        <v>176</v>
      </c>
    </row>
    <row r="72" spans="2:2" ht="57.6" x14ac:dyDescent="0.35">
      <c r="B72" s="265" t="s">
        <v>177</v>
      </c>
    </row>
    <row r="74" spans="2:2" ht="16.2" x14ac:dyDescent="0.35">
      <c r="B74" s="267" t="s">
        <v>23</v>
      </c>
    </row>
    <row r="75" spans="2:2" ht="43.2" x14ac:dyDescent="0.35">
      <c r="B75" s="265" t="s">
        <v>262</v>
      </c>
    </row>
    <row r="77" spans="2:2" ht="43.2" x14ac:dyDescent="0.35">
      <c r="B77" s="265" t="s">
        <v>263</v>
      </c>
    </row>
    <row r="79" spans="2:2" ht="28.8" x14ac:dyDescent="0.35">
      <c r="B79" s="265" t="s">
        <v>243</v>
      </c>
    </row>
    <row r="81" spans="2:2" ht="16.2" x14ac:dyDescent="0.35">
      <c r="B81" s="267" t="s">
        <v>36</v>
      </c>
    </row>
    <row r="82" spans="2:2" ht="28.8" x14ac:dyDescent="0.35">
      <c r="B82" s="265" t="s">
        <v>244</v>
      </c>
    </row>
    <row r="84" spans="2:2" ht="16.2" x14ac:dyDescent="0.35">
      <c r="B84" s="267" t="s">
        <v>37</v>
      </c>
    </row>
    <row r="85" spans="2:2" ht="28.8" x14ac:dyDescent="0.35">
      <c r="B85" s="265" t="s">
        <v>38</v>
      </c>
    </row>
    <row r="87" spans="2:2" ht="16.2" x14ac:dyDescent="0.35">
      <c r="B87" s="267" t="s">
        <v>39</v>
      </c>
    </row>
    <row r="88" spans="2:2" ht="28.8" x14ac:dyDescent="0.35">
      <c r="B88" s="265" t="s">
        <v>40</v>
      </c>
    </row>
  </sheetData>
  <phoneticPr fontId="1" type="noConversion"/>
  <pageMargins left="0.74803149606299213" right="0.74803149606299213" top="0.98425196850393704" bottom="0.98425196850393704" header="0.51181102362204722" footer="0.51181102362204722"/>
  <pageSetup paperSize="9" scale="86" fitToHeight="0" orientation="portrait" r:id="rId1"/>
  <headerFooter alignWithMargins="0">
    <oddHeader>&amp;C&amp;"Trebuchet MS,Standaard"&amp;F&amp;R&amp;G</oddHeader>
    <oddFooter>&amp;L&amp;"Trebuchet MS,Standaard"Date d'impression: &amp;D&amp;R&amp;"Trebuchet MS,Standaard"&amp;P/&amp;N</oddFooter>
  </headerFooter>
  <rowBreaks count="2" manualBreakCount="2">
    <brk id="70" max="16383" man="1"/>
    <brk id="8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19"/>
  <sheetViews>
    <sheetView workbookViewId="0">
      <pane xSplit="3" ySplit="3" topLeftCell="D4" activePane="bottomRight" state="frozen"/>
      <selection activeCell="B27" sqref="B27:L27"/>
      <selection pane="topRight" activeCell="B27" sqref="B27:L27"/>
      <selection pane="bottomLeft" activeCell="B27" sqref="B27:L27"/>
      <selection pane="bottomRight" activeCell="C5" sqref="C5"/>
    </sheetView>
  </sheetViews>
  <sheetFormatPr defaultColWidth="9.109375" defaultRowHeight="14.4" x14ac:dyDescent="0.35"/>
  <cols>
    <col min="1" max="1" width="2.6640625" style="25" customWidth="1"/>
    <col min="2" max="2" width="10.88671875" style="25" customWidth="1"/>
    <col min="3" max="3" width="40.109375" style="25" customWidth="1"/>
    <col min="4" max="5" width="21" style="25" customWidth="1"/>
    <col min="6" max="8" width="6.6640625" style="25" customWidth="1"/>
    <col min="9" max="9" width="10.6640625" style="25" customWidth="1"/>
    <col min="10" max="10" width="10.109375" style="25" customWidth="1"/>
    <col min="11" max="11" width="10.88671875" style="25" customWidth="1"/>
    <col min="12" max="17" width="10.6640625" style="25" customWidth="1"/>
    <col min="18" max="18" width="49.33203125" style="26" customWidth="1"/>
    <col min="19" max="19" width="10.33203125" style="25" customWidth="1"/>
    <col min="20" max="20" width="12.33203125" style="25" bestFit="1" customWidth="1"/>
    <col min="21" max="16384" width="9.109375" style="25"/>
  </cols>
  <sheetData>
    <row r="1" spans="2:18" ht="15" thickBot="1" x14ac:dyDescent="0.4"/>
    <row r="2" spans="2:18" ht="15" thickBot="1" x14ac:dyDescent="0.4">
      <c r="B2" s="349" t="s">
        <v>41</v>
      </c>
      <c r="C2" s="350"/>
      <c r="D2" s="350"/>
      <c r="E2" s="350"/>
      <c r="F2" s="350"/>
      <c r="G2" s="350"/>
      <c r="H2" s="350"/>
      <c r="I2" s="350"/>
      <c r="J2" s="350"/>
      <c r="K2" s="350"/>
      <c r="L2" s="350"/>
      <c r="M2" s="350"/>
      <c r="N2" s="350"/>
      <c r="O2" s="350"/>
      <c r="P2" s="350"/>
      <c r="Q2" s="350"/>
      <c r="R2" s="351"/>
    </row>
    <row r="3" spans="2:18" s="31" customFormat="1" ht="115.8" thickBot="1" x14ac:dyDescent="0.4">
      <c r="B3" s="27" t="s">
        <v>42</v>
      </c>
      <c r="C3" s="28" t="s">
        <v>43</v>
      </c>
      <c r="D3" s="28" t="s">
        <v>44</v>
      </c>
      <c r="E3" s="28" t="s">
        <v>45</v>
      </c>
      <c r="F3" s="352" t="s">
        <v>46</v>
      </c>
      <c r="G3" s="353"/>
      <c r="H3" s="354"/>
      <c r="I3" s="28" t="s">
        <v>47</v>
      </c>
      <c r="J3" s="28" t="s">
        <v>48</v>
      </c>
      <c r="K3" s="28" t="s">
        <v>178</v>
      </c>
      <c r="L3" s="28" t="s">
        <v>49</v>
      </c>
      <c r="M3" s="28" t="s">
        <v>50</v>
      </c>
      <c r="N3" s="29" t="s">
        <v>51</v>
      </c>
      <c r="O3" s="29" t="s">
        <v>52</v>
      </c>
      <c r="P3" s="29" t="s">
        <v>179</v>
      </c>
      <c r="Q3" s="29" t="s">
        <v>180</v>
      </c>
      <c r="R3" s="30" t="s">
        <v>53</v>
      </c>
    </row>
    <row r="4" spans="2:18" x14ac:dyDescent="0.35">
      <c r="B4" s="1"/>
      <c r="C4" s="2" t="s">
        <v>54</v>
      </c>
      <c r="D4" s="2"/>
      <c r="E4" s="2"/>
      <c r="F4" s="2"/>
      <c r="G4" s="2"/>
      <c r="H4" s="3"/>
      <c r="I4" s="3"/>
      <c r="J4" s="4"/>
      <c r="K4" s="4"/>
      <c r="L4" s="4" t="s">
        <v>57</v>
      </c>
      <c r="M4" s="3"/>
      <c r="N4" s="5"/>
      <c r="O4" s="5"/>
      <c r="P4" s="5"/>
      <c r="Q4" s="5"/>
      <c r="R4" s="6"/>
    </row>
    <row r="5" spans="2:18" x14ac:dyDescent="0.35">
      <c r="B5" s="7"/>
      <c r="C5" s="8" t="s">
        <v>55</v>
      </c>
      <c r="D5" s="8"/>
      <c r="E5" s="8"/>
      <c r="F5" s="8"/>
      <c r="G5" s="8"/>
      <c r="H5" s="9"/>
      <c r="I5" s="4" t="s">
        <v>56</v>
      </c>
      <c r="J5" s="4" t="s">
        <v>56</v>
      </c>
      <c r="K5" s="4" t="s">
        <v>56</v>
      </c>
      <c r="L5" s="4" t="s">
        <v>56</v>
      </c>
      <c r="M5" s="4" t="s">
        <v>56</v>
      </c>
      <c r="N5" s="10"/>
      <c r="O5" s="10"/>
      <c r="P5" s="10"/>
      <c r="Q5" s="10"/>
      <c r="R5" s="11"/>
    </row>
    <row r="6" spans="2:18" ht="15" thickBot="1" x14ac:dyDescent="0.4">
      <c r="B6" s="7"/>
      <c r="C6" s="8"/>
      <c r="D6" s="8"/>
      <c r="E6" s="8"/>
      <c r="F6" s="8"/>
      <c r="G6" s="8"/>
      <c r="H6" s="9"/>
      <c r="I6" s="9"/>
      <c r="J6" s="12"/>
      <c r="K6" s="12"/>
      <c r="L6" s="9"/>
      <c r="M6" s="9"/>
      <c r="N6" s="10"/>
      <c r="O6" s="10"/>
      <c r="P6" s="10"/>
      <c r="Q6" s="10"/>
      <c r="R6" s="11"/>
    </row>
    <row r="7" spans="2:18" ht="115.8" thickBot="1" x14ac:dyDescent="0.4">
      <c r="B7" s="27"/>
      <c r="C7" s="28" t="s">
        <v>58</v>
      </c>
      <c r="D7" s="28" t="s">
        <v>44</v>
      </c>
      <c r="E7" s="28" t="s">
        <v>45</v>
      </c>
      <c r="F7" s="352" t="s">
        <v>46</v>
      </c>
      <c r="G7" s="353"/>
      <c r="H7" s="354"/>
      <c r="I7" s="28" t="s">
        <v>47</v>
      </c>
      <c r="J7" s="28" t="s">
        <v>48</v>
      </c>
      <c r="K7" s="28" t="s">
        <v>59</v>
      </c>
      <c r="L7" s="32" t="s">
        <v>60</v>
      </c>
      <c r="M7" s="33" t="s">
        <v>61</v>
      </c>
      <c r="N7" s="29" t="s">
        <v>51</v>
      </c>
      <c r="O7" s="29" t="s">
        <v>62</v>
      </c>
      <c r="P7" s="29" t="s">
        <v>179</v>
      </c>
      <c r="Q7" s="29" t="s">
        <v>180</v>
      </c>
      <c r="R7" s="30" t="s">
        <v>53</v>
      </c>
    </row>
    <row r="8" spans="2:18" x14ac:dyDescent="0.35">
      <c r="B8" s="7"/>
      <c r="C8" s="8" t="s">
        <v>63</v>
      </c>
      <c r="D8" s="8"/>
      <c r="E8" s="8"/>
      <c r="F8" s="8"/>
      <c r="G8" s="8"/>
      <c r="H8" s="9"/>
      <c r="I8" s="9"/>
      <c r="J8" s="12"/>
      <c r="K8" s="12"/>
      <c r="L8" s="9"/>
      <c r="M8" s="9"/>
      <c r="N8" s="10"/>
      <c r="O8" s="10"/>
      <c r="P8" s="10"/>
      <c r="Q8" s="10"/>
      <c r="R8" s="11"/>
    </row>
    <row r="9" spans="2:18" s="34" customFormat="1" x14ac:dyDescent="0.35">
      <c r="B9" s="13"/>
      <c r="C9" s="8" t="s">
        <v>63</v>
      </c>
      <c r="D9" s="14"/>
      <c r="E9" s="14"/>
      <c r="F9" s="14"/>
      <c r="G9" s="14"/>
      <c r="H9" s="15"/>
      <c r="I9" s="15"/>
      <c r="J9" s="16"/>
      <c r="K9" s="16"/>
      <c r="L9" s="15"/>
      <c r="M9" s="15"/>
      <c r="N9" s="17"/>
      <c r="O9" s="17"/>
      <c r="P9" s="17"/>
      <c r="Q9" s="17"/>
      <c r="R9" s="18"/>
    </row>
    <row r="10" spans="2:18" ht="15" thickBot="1" x14ac:dyDescent="0.4">
      <c r="B10" s="19"/>
      <c r="C10" s="20"/>
      <c r="D10" s="20"/>
      <c r="E10" s="20"/>
      <c r="F10" s="20"/>
      <c r="G10" s="20"/>
      <c r="H10" s="21"/>
      <c r="I10" s="21"/>
      <c r="J10" s="22"/>
      <c r="K10" s="22"/>
      <c r="L10" s="21"/>
      <c r="M10" s="21"/>
      <c r="N10" s="23"/>
      <c r="O10" s="23"/>
      <c r="P10" s="23"/>
      <c r="Q10" s="23"/>
      <c r="R10" s="24"/>
    </row>
    <row r="11" spans="2:18" s="36" customFormat="1" x14ac:dyDescent="0.35">
      <c r="B11" s="35" t="s">
        <v>64</v>
      </c>
      <c r="H11" s="37"/>
      <c r="I11" s="37"/>
      <c r="J11" s="38"/>
      <c r="K11" s="38"/>
      <c r="L11" s="37"/>
      <c r="M11" s="37"/>
      <c r="N11" s="37"/>
      <c r="O11" s="37"/>
      <c r="P11" s="37"/>
      <c r="Q11" s="37"/>
      <c r="R11" s="39"/>
    </row>
    <row r="12" spans="2:18" s="36" customFormat="1" x14ac:dyDescent="0.35">
      <c r="B12" s="36" t="s">
        <v>65</v>
      </c>
      <c r="R12" s="40"/>
    </row>
    <row r="13" spans="2:18" s="36" customFormat="1" x14ac:dyDescent="0.35">
      <c r="C13" s="36" t="s">
        <v>66</v>
      </c>
      <c r="R13" s="40"/>
    </row>
    <row r="14" spans="2:18" x14ac:dyDescent="0.35">
      <c r="B14" s="25" t="s">
        <v>67</v>
      </c>
    </row>
    <row r="15" spans="2:18" x14ac:dyDescent="0.35">
      <c r="B15" s="25" t="s">
        <v>68</v>
      </c>
    </row>
    <row r="16" spans="2:18" x14ac:dyDescent="0.35">
      <c r="B16" s="41" t="s">
        <v>69</v>
      </c>
    </row>
    <row r="17" spans="2:2" x14ac:dyDescent="0.35">
      <c r="B17" s="25" t="s">
        <v>181</v>
      </c>
    </row>
    <row r="18" spans="2:2" x14ac:dyDescent="0.35">
      <c r="B18" s="25" t="s">
        <v>182</v>
      </c>
    </row>
    <row r="19" spans="2:2" x14ac:dyDescent="0.35">
      <c r="B19" s="25" t="s">
        <v>70</v>
      </c>
    </row>
  </sheetData>
  <sheetProtection formatColumns="0" formatRows="0" insertColumns="0" insertRows="0" selectLockedCells="1" sort="0" autoFilter="0" pivotTables="0"/>
  <mergeCells count="3">
    <mergeCell ref="B2:R2"/>
    <mergeCell ref="F3:H3"/>
    <mergeCell ref="F7:H7"/>
  </mergeCells>
  <phoneticPr fontId="1" type="noConversion"/>
  <pageMargins left="0.74803149606299213" right="0.74803149606299213" top="0.98425196850393704" bottom="0.98425196850393704" header="0.51181102362204722" footer="0.51181102362204722"/>
  <pageSetup paperSize="9" scale="50" orientation="landscape" r:id="rId1"/>
  <headerFooter alignWithMargins="0">
    <oddHeader>&amp;C&amp;"Trebuchet MS,Standaard"&amp;F</oddHeader>
    <oddFooter>&amp;L&amp;"Trebuchet MS,Standaard"Date d'impression: &amp;D&amp;R&amp;"Trebuchet MS,Standaard"&amp;P/&amp;N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558F-6C9C-455D-88B4-723AD1A41D36}">
  <sheetPr>
    <pageSetUpPr fitToPage="1"/>
  </sheetPr>
  <dimension ref="B1:V53"/>
  <sheetViews>
    <sheetView zoomScaleNormal="100" workbookViewId="0">
      <pane ySplit="5" topLeftCell="A6" activePane="bottomLeft" state="frozen"/>
      <selection activeCell="I87" sqref="I87"/>
      <selection pane="bottomLeft" activeCell="T31" sqref="T31"/>
    </sheetView>
  </sheetViews>
  <sheetFormatPr defaultColWidth="9.109375" defaultRowHeight="14.4" x14ac:dyDescent="0.35"/>
  <cols>
    <col min="1" max="1" width="2.5546875" style="315" customWidth="1"/>
    <col min="2" max="4" width="7.6640625" style="315" customWidth="1"/>
    <col min="5" max="5" width="7.6640625" style="326" customWidth="1"/>
    <col min="6" max="19" width="4.6640625" style="315" customWidth="1"/>
    <col min="20" max="20" width="34.44140625" style="315" customWidth="1"/>
    <col min="21" max="21" width="9.109375" style="315"/>
    <col min="22" max="22" width="11" style="315" bestFit="1" customWidth="1"/>
    <col min="23" max="16384" width="9.109375" style="315"/>
  </cols>
  <sheetData>
    <row r="1" spans="2:20" ht="13.5" customHeight="1" thickBot="1" x14ac:dyDescent="0.4"/>
    <row r="2" spans="2:20" ht="14.1" customHeight="1" x14ac:dyDescent="0.35">
      <c r="B2" s="355" t="s">
        <v>218</v>
      </c>
      <c r="C2" s="356"/>
      <c r="D2" s="356"/>
      <c r="E2" s="356"/>
      <c r="F2" s="356"/>
      <c r="G2" s="356"/>
      <c r="H2" s="356"/>
      <c r="I2" s="356"/>
      <c r="J2" s="356"/>
      <c r="K2" s="356"/>
      <c r="L2" s="356"/>
      <c r="M2" s="356"/>
      <c r="N2" s="356"/>
      <c r="O2" s="356"/>
      <c r="P2" s="356"/>
      <c r="Q2" s="356"/>
      <c r="R2" s="356"/>
      <c r="S2" s="356"/>
      <c r="T2" s="357"/>
    </row>
    <row r="3" spans="2:20" ht="14.25" customHeight="1" thickBot="1" x14ac:dyDescent="0.4">
      <c r="B3" s="369" t="s">
        <v>72</v>
      </c>
      <c r="C3" s="372" t="s">
        <v>183</v>
      </c>
      <c r="D3" s="375" t="s">
        <v>73</v>
      </c>
      <c r="E3" s="378" t="s">
        <v>217</v>
      </c>
      <c r="F3" s="381" t="s">
        <v>255</v>
      </c>
      <c r="G3" s="382"/>
      <c r="H3" s="382"/>
      <c r="I3" s="382"/>
      <c r="J3" s="382"/>
      <c r="K3" s="382"/>
      <c r="L3" s="382"/>
      <c r="M3" s="382"/>
      <c r="N3" s="382"/>
      <c r="O3" s="382"/>
      <c r="P3" s="382"/>
      <c r="Q3" s="382"/>
      <c r="R3" s="382"/>
      <c r="S3" s="383"/>
      <c r="T3" s="358" t="s">
        <v>256</v>
      </c>
    </row>
    <row r="4" spans="2:20" ht="14.25" customHeight="1" x14ac:dyDescent="0.35">
      <c r="B4" s="370"/>
      <c r="C4" s="373"/>
      <c r="D4" s="376"/>
      <c r="E4" s="379"/>
      <c r="F4" s="361" t="s">
        <v>208</v>
      </c>
      <c r="G4" s="362"/>
      <c r="H4" s="361" t="s">
        <v>209</v>
      </c>
      <c r="I4" s="362"/>
      <c r="J4" s="361" t="s">
        <v>210</v>
      </c>
      <c r="K4" s="362"/>
      <c r="L4" s="361" t="s">
        <v>211</v>
      </c>
      <c r="M4" s="362"/>
      <c r="N4" s="361" t="s">
        <v>212</v>
      </c>
      <c r="O4" s="362"/>
      <c r="P4" s="361" t="s">
        <v>213</v>
      </c>
      <c r="Q4" s="362"/>
      <c r="R4" s="361" t="s">
        <v>214</v>
      </c>
      <c r="S4" s="362"/>
      <c r="T4" s="359"/>
    </row>
    <row r="5" spans="2:20" ht="28.5" customHeight="1" x14ac:dyDescent="0.35">
      <c r="B5" s="371"/>
      <c r="C5" s="374"/>
      <c r="D5" s="377"/>
      <c r="E5" s="380"/>
      <c r="F5" s="327" t="s">
        <v>215</v>
      </c>
      <c r="G5" s="328" t="s">
        <v>219</v>
      </c>
      <c r="H5" s="327" t="s">
        <v>215</v>
      </c>
      <c r="I5" s="328" t="s">
        <v>219</v>
      </c>
      <c r="J5" s="327" t="s">
        <v>215</v>
      </c>
      <c r="K5" s="328" t="s">
        <v>219</v>
      </c>
      <c r="L5" s="327" t="s">
        <v>215</v>
      </c>
      <c r="M5" s="328" t="s">
        <v>219</v>
      </c>
      <c r="N5" s="327" t="s">
        <v>215</v>
      </c>
      <c r="O5" s="328" t="s">
        <v>219</v>
      </c>
      <c r="P5" s="327" t="s">
        <v>215</v>
      </c>
      <c r="Q5" s="328" t="s">
        <v>219</v>
      </c>
      <c r="R5" s="327" t="s">
        <v>215</v>
      </c>
      <c r="S5" s="328" t="s">
        <v>219</v>
      </c>
      <c r="T5" s="360"/>
    </row>
    <row r="6" spans="2:20" x14ac:dyDescent="0.35">
      <c r="B6" s="329"/>
      <c r="C6" s="330"/>
      <c r="D6" s="320"/>
      <c r="E6" s="330"/>
      <c r="F6" s="331"/>
      <c r="G6" s="332"/>
      <c r="H6" s="331"/>
      <c r="I6" s="332"/>
      <c r="J6" s="331"/>
      <c r="K6" s="332"/>
      <c r="L6" s="331"/>
      <c r="M6" s="332"/>
      <c r="N6" s="331"/>
      <c r="O6" s="332"/>
      <c r="P6" s="331"/>
      <c r="Q6" s="332"/>
      <c r="R6" s="331"/>
      <c r="S6" s="332"/>
      <c r="T6" s="333"/>
    </row>
    <row r="7" spans="2:20" x14ac:dyDescent="0.35">
      <c r="B7" s="329"/>
      <c r="C7" s="330"/>
      <c r="D7" s="319" t="str">
        <f t="shared" ref="D7:D23" si="0">IF(ISBLANK(B7),"",+ROUND(B7-B6-(C7-C6)/24,0))</f>
        <v/>
      </c>
      <c r="E7" s="330"/>
      <c r="F7" s="331"/>
      <c r="G7" s="332"/>
      <c r="H7" s="331"/>
      <c r="I7" s="332"/>
      <c r="J7" s="331"/>
      <c r="K7" s="332"/>
      <c r="L7" s="331"/>
      <c r="M7" s="332"/>
      <c r="N7" s="331"/>
      <c r="O7" s="332"/>
      <c r="P7" s="331"/>
      <c r="Q7" s="332"/>
      <c r="R7" s="331"/>
      <c r="S7" s="332"/>
      <c r="T7" s="333"/>
    </row>
    <row r="8" spans="2:20" x14ac:dyDescent="0.35">
      <c r="B8" s="329"/>
      <c r="C8" s="330"/>
      <c r="D8" s="319" t="str">
        <f t="shared" si="0"/>
        <v/>
      </c>
      <c r="E8" s="330"/>
      <c r="F8" s="331"/>
      <c r="G8" s="332"/>
      <c r="H8" s="331"/>
      <c r="I8" s="332"/>
      <c r="J8" s="331"/>
      <c r="K8" s="332"/>
      <c r="L8" s="331"/>
      <c r="M8" s="332"/>
      <c r="N8" s="331"/>
      <c r="O8" s="332"/>
      <c r="P8" s="331"/>
      <c r="Q8" s="332"/>
      <c r="R8" s="331"/>
      <c r="S8" s="332"/>
      <c r="T8" s="333"/>
    </row>
    <row r="9" spans="2:20" x14ac:dyDescent="0.35">
      <c r="B9" s="329"/>
      <c r="C9" s="330"/>
      <c r="D9" s="319" t="str">
        <f t="shared" si="0"/>
        <v/>
      </c>
      <c r="E9" s="330"/>
      <c r="F9" s="331"/>
      <c r="G9" s="332"/>
      <c r="H9" s="331"/>
      <c r="I9" s="332"/>
      <c r="J9" s="331"/>
      <c r="K9" s="332"/>
      <c r="L9" s="331"/>
      <c r="M9" s="332"/>
      <c r="N9" s="331"/>
      <c r="O9" s="332"/>
      <c r="P9" s="331"/>
      <c r="Q9" s="332"/>
      <c r="R9" s="331"/>
      <c r="S9" s="332"/>
      <c r="T9" s="333"/>
    </row>
    <row r="10" spans="2:20" x14ac:dyDescent="0.35">
      <c r="B10" s="329"/>
      <c r="C10" s="330"/>
      <c r="D10" s="319" t="str">
        <f t="shared" si="0"/>
        <v/>
      </c>
      <c r="E10" s="330"/>
      <c r="F10" s="331"/>
      <c r="G10" s="332"/>
      <c r="H10" s="331"/>
      <c r="I10" s="332"/>
      <c r="J10" s="331"/>
      <c r="K10" s="332"/>
      <c r="L10" s="331"/>
      <c r="M10" s="332"/>
      <c r="N10" s="331"/>
      <c r="O10" s="332"/>
      <c r="P10" s="331"/>
      <c r="Q10" s="332"/>
      <c r="R10" s="331"/>
      <c r="S10" s="332"/>
      <c r="T10" s="333"/>
    </row>
    <row r="11" spans="2:20" x14ac:dyDescent="0.35">
      <c r="B11" s="329"/>
      <c r="C11" s="330"/>
      <c r="D11" s="319" t="str">
        <f t="shared" si="0"/>
        <v/>
      </c>
      <c r="E11" s="330"/>
      <c r="F11" s="331"/>
      <c r="G11" s="332"/>
      <c r="H11" s="331"/>
      <c r="I11" s="332"/>
      <c r="J11" s="331"/>
      <c r="K11" s="332"/>
      <c r="L11" s="331"/>
      <c r="M11" s="332"/>
      <c r="N11" s="331"/>
      <c r="O11" s="332"/>
      <c r="P11" s="331"/>
      <c r="Q11" s="332"/>
      <c r="R11" s="331"/>
      <c r="S11" s="332"/>
      <c r="T11" s="333"/>
    </row>
    <row r="12" spans="2:20" x14ac:dyDescent="0.35">
      <c r="B12" s="329"/>
      <c r="C12" s="330"/>
      <c r="D12" s="319" t="str">
        <f t="shared" si="0"/>
        <v/>
      </c>
      <c r="E12" s="330"/>
      <c r="F12" s="331"/>
      <c r="G12" s="332"/>
      <c r="H12" s="331"/>
      <c r="I12" s="332"/>
      <c r="J12" s="331"/>
      <c r="K12" s="332"/>
      <c r="L12" s="331"/>
      <c r="M12" s="332"/>
      <c r="N12" s="331"/>
      <c r="O12" s="332"/>
      <c r="P12" s="331"/>
      <c r="Q12" s="332"/>
      <c r="R12" s="331"/>
      <c r="S12" s="332"/>
      <c r="T12" s="333"/>
    </row>
    <row r="13" spans="2:20" x14ac:dyDescent="0.35">
      <c r="B13" s="329"/>
      <c r="C13" s="330"/>
      <c r="D13" s="319" t="str">
        <f t="shared" si="0"/>
        <v/>
      </c>
      <c r="E13" s="330"/>
      <c r="F13" s="331"/>
      <c r="G13" s="332"/>
      <c r="H13" s="331"/>
      <c r="I13" s="332"/>
      <c r="J13" s="331"/>
      <c r="K13" s="332"/>
      <c r="L13" s="331"/>
      <c r="M13" s="332"/>
      <c r="N13" s="331"/>
      <c r="O13" s="332"/>
      <c r="P13" s="331"/>
      <c r="Q13" s="332"/>
      <c r="R13" s="331"/>
      <c r="S13" s="332"/>
      <c r="T13" s="333"/>
    </row>
    <row r="14" spans="2:20" x14ac:dyDescent="0.35">
      <c r="B14" s="329"/>
      <c r="C14" s="330"/>
      <c r="D14" s="319" t="str">
        <f t="shared" si="0"/>
        <v/>
      </c>
      <c r="E14" s="330"/>
      <c r="F14" s="331"/>
      <c r="G14" s="332"/>
      <c r="H14" s="331"/>
      <c r="I14" s="332"/>
      <c r="J14" s="331"/>
      <c r="K14" s="332"/>
      <c r="L14" s="331"/>
      <c r="M14" s="332"/>
      <c r="N14" s="331"/>
      <c r="O14" s="332"/>
      <c r="P14" s="331"/>
      <c r="Q14" s="332"/>
      <c r="R14" s="331"/>
      <c r="S14" s="332"/>
      <c r="T14" s="333"/>
    </row>
    <row r="15" spans="2:20" x14ac:dyDescent="0.35">
      <c r="B15" s="329"/>
      <c r="C15" s="330"/>
      <c r="D15" s="319" t="str">
        <f t="shared" si="0"/>
        <v/>
      </c>
      <c r="E15" s="330"/>
      <c r="F15" s="331"/>
      <c r="G15" s="332"/>
      <c r="H15" s="331"/>
      <c r="I15" s="332"/>
      <c r="J15" s="331"/>
      <c r="K15" s="332"/>
      <c r="L15" s="331"/>
      <c r="M15" s="332"/>
      <c r="N15" s="331"/>
      <c r="O15" s="332"/>
      <c r="P15" s="331"/>
      <c r="Q15" s="332"/>
      <c r="R15" s="331"/>
      <c r="S15" s="332"/>
      <c r="T15" s="333"/>
    </row>
    <row r="16" spans="2:20" x14ac:dyDescent="0.35">
      <c r="B16" s="329"/>
      <c r="C16" s="330"/>
      <c r="D16" s="319" t="str">
        <f t="shared" si="0"/>
        <v/>
      </c>
      <c r="E16" s="330"/>
      <c r="F16" s="331"/>
      <c r="G16" s="332"/>
      <c r="H16" s="331"/>
      <c r="I16" s="332"/>
      <c r="J16" s="331"/>
      <c r="K16" s="332"/>
      <c r="L16" s="331"/>
      <c r="M16" s="332"/>
      <c r="N16" s="331"/>
      <c r="O16" s="332"/>
      <c r="P16" s="331"/>
      <c r="Q16" s="332"/>
      <c r="R16" s="331"/>
      <c r="S16" s="332"/>
      <c r="T16" s="333"/>
    </row>
    <row r="17" spans="2:22" x14ac:dyDescent="0.35">
      <c r="B17" s="329"/>
      <c r="C17" s="330"/>
      <c r="D17" s="319" t="str">
        <f t="shared" si="0"/>
        <v/>
      </c>
      <c r="E17" s="330"/>
      <c r="F17" s="331"/>
      <c r="G17" s="332"/>
      <c r="H17" s="331"/>
      <c r="I17" s="332"/>
      <c r="J17" s="331"/>
      <c r="K17" s="332"/>
      <c r="L17" s="331"/>
      <c r="M17" s="332"/>
      <c r="N17" s="331"/>
      <c r="O17" s="332"/>
      <c r="P17" s="331"/>
      <c r="Q17" s="332"/>
      <c r="R17" s="331"/>
      <c r="S17" s="332"/>
      <c r="T17" s="333"/>
    </row>
    <row r="18" spans="2:22" x14ac:dyDescent="0.35">
      <c r="B18" s="329"/>
      <c r="C18" s="330"/>
      <c r="D18" s="319" t="str">
        <f t="shared" si="0"/>
        <v/>
      </c>
      <c r="E18" s="330"/>
      <c r="F18" s="331"/>
      <c r="G18" s="332"/>
      <c r="H18" s="331"/>
      <c r="I18" s="332"/>
      <c r="J18" s="331"/>
      <c r="K18" s="332"/>
      <c r="L18" s="331"/>
      <c r="M18" s="332"/>
      <c r="N18" s="331"/>
      <c r="O18" s="332"/>
      <c r="P18" s="331"/>
      <c r="Q18" s="332"/>
      <c r="R18" s="331"/>
      <c r="S18" s="332"/>
      <c r="T18" s="333"/>
    </row>
    <row r="19" spans="2:22" x14ac:dyDescent="0.35">
      <c r="B19" s="329"/>
      <c r="C19" s="330"/>
      <c r="D19" s="319" t="str">
        <f t="shared" si="0"/>
        <v/>
      </c>
      <c r="E19" s="330"/>
      <c r="F19" s="331"/>
      <c r="G19" s="332"/>
      <c r="H19" s="331"/>
      <c r="I19" s="332"/>
      <c r="J19" s="331"/>
      <c r="K19" s="332"/>
      <c r="L19" s="331"/>
      <c r="M19" s="332"/>
      <c r="N19" s="331"/>
      <c r="O19" s="332"/>
      <c r="P19" s="331"/>
      <c r="Q19" s="332"/>
      <c r="R19" s="331"/>
      <c r="S19" s="332"/>
      <c r="T19" s="333"/>
    </row>
    <row r="20" spans="2:22" x14ac:dyDescent="0.35">
      <c r="B20" s="329"/>
      <c r="C20" s="330"/>
      <c r="D20" s="319" t="str">
        <f t="shared" si="0"/>
        <v/>
      </c>
      <c r="E20" s="330"/>
      <c r="F20" s="331"/>
      <c r="G20" s="332"/>
      <c r="H20" s="331"/>
      <c r="I20" s="332"/>
      <c r="J20" s="331"/>
      <c r="K20" s="332"/>
      <c r="L20" s="331"/>
      <c r="M20" s="332"/>
      <c r="N20" s="331"/>
      <c r="O20" s="332"/>
      <c r="P20" s="331"/>
      <c r="Q20" s="332"/>
      <c r="R20" s="331"/>
      <c r="S20" s="332"/>
      <c r="T20" s="333"/>
    </row>
    <row r="21" spans="2:22" x14ac:dyDescent="0.35">
      <c r="B21" s="329"/>
      <c r="C21" s="330"/>
      <c r="D21" s="319" t="str">
        <f t="shared" si="0"/>
        <v/>
      </c>
      <c r="E21" s="330"/>
      <c r="F21" s="331"/>
      <c r="G21" s="332"/>
      <c r="H21" s="331"/>
      <c r="I21" s="332"/>
      <c r="J21" s="331"/>
      <c r="K21" s="332"/>
      <c r="L21" s="331"/>
      <c r="M21" s="332"/>
      <c r="N21" s="331"/>
      <c r="O21" s="332"/>
      <c r="P21" s="331"/>
      <c r="Q21" s="332"/>
      <c r="R21" s="331"/>
      <c r="S21" s="332"/>
      <c r="T21" s="333"/>
    </row>
    <row r="22" spans="2:22" x14ac:dyDescent="0.35">
      <c r="B22" s="329"/>
      <c r="C22" s="330"/>
      <c r="D22" s="319" t="str">
        <f t="shared" si="0"/>
        <v/>
      </c>
      <c r="E22" s="330"/>
      <c r="F22" s="331"/>
      <c r="G22" s="332"/>
      <c r="H22" s="331"/>
      <c r="I22" s="332"/>
      <c r="J22" s="331"/>
      <c r="K22" s="332"/>
      <c r="L22" s="331"/>
      <c r="M22" s="332"/>
      <c r="N22" s="331"/>
      <c r="O22" s="332"/>
      <c r="P22" s="331"/>
      <c r="Q22" s="332"/>
      <c r="R22" s="331"/>
      <c r="S22" s="332"/>
      <c r="T22" s="333"/>
    </row>
    <row r="23" spans="2:22" x14ac:dyDescent="0.35">
      <c r="B23" s="329"/>
      <c r="C23" s="330"/>
      <c r="D23" s="319" t="str">
        <f t="shared" si="0"/>
        <v/>
      </c>
      <c r="E23" s="330"/>
      <c r="F23" s="331"/>
      <c r="G23" s="332"/>
      <c r="H23" s="331"/>
      <c r="I23" s="332"/>
      <c r="J23" s="331"/>
      <c r="K23" s="332"/>
      <c r="L23" s="331"/>
      <c r="M23" s="332"/>
      <c r="N23" s="331"/>
      <c r="O23" s="332"/>
      <c r="P23" s="331"/>
      <c r="Q23" s="332"/>
      <c r="R23" s="331"/>
      <c r="S23" s="332"/>
      <c r="T23" s="333"/>
    </row>
    <row r="24" spans="2:22" ht="15" thickBot="1" x14ac:dyDescent="0.4">
      <c r="B24" s="329"/>
      <c r="C24" s="330"/>
      <c r="D24" s="319" t="str">
        <f>IF(ISBLANK(B24),"",+ROUND(B24-#REF!-(C24-#REF!)/24,0))</f>
        <v/>
      </c>
      <c r="E24" s="330"/>
      <c r="F24" s="331"/>
      <c r="G24" s="332"/>
      <c r="H24" s="331"/>
      <c r="I24" s="332"/>
      <c r="J24" s="331"/>
      <c r="K24" s="332"/>
      <c r="L24" s="331"/>
      <c r="M24" s="332"/>
      <c r="N24" s="331"/>
      <c r="O24" s="332"/>
      <c r="P24" s="331"/>
      <c r="Q24" s="332"/>
      <c r="R24" s="331"/>
      <c r="S24" s="332"/>
      <c r="T24" s="333"/>
    </row>
    <row r="25" spans="2:22" ht="15.6" thickTop="1" thickBot="1" x14ac:dyDescent="0.4">
      <c r="B25" s="334" t="s">
        <v>83</v>
      </c>
      <c r="C25" s="335"/>
      <c r="D25" s="335">
        <f>SUM(D6:D24)</f>
        <v>0</v>
      </c>
      <c r="E25" s="336"/>
      <c r="F25" s="337"/>
      <c r="G25" s="338"/>
      <c r="H25" s="337"/>
      <c r="I25" s="338"/>
      <c r="J25" s="337"/>
      <c r="K25" s="338"/>
      <c r="L25" s="337"/>
      <c r="M25" s="338"/>
      <c r="N25" s="337"/>
      <c r="O25" s="338"/>
      <c r="P25" s="337"/>
      <c r="Q25" s="338"/>
      <c r="R25" s="337"/>
      <c r="S25" s="338"/>
      <c r="T25" s="339"/>
    </row>
    <row r="26" spans="2:22" x14ac:dyDescent="0.35">
      <c r="B26" s="318" t="s">
        <v>84</v>
      </c>
      <c r="C26" s="317"/>
      <c r="D26" s="316"/>
      <c r="E26" s="316"/>
      <c r="F26" s="316"/>
      <c r="G26" s="316"/>
      <c r="H26" s="316"/>
      <c r="I26" s="316"/>
      <c r="J26" s="316"/>
      <c r="K26" s="316"/>
      <c r="L26" s="316"/>
      <c r="M26" s="316"/>
      <c r="N26" s="316"/>
      <c r="O26" s="316"/>
      <c r="P26" s="316"/>
      <c r="Q26" s="316"/>
      <c r="R26" s="316"/>
      <c r="S26" s="316"/>
      <c r="T26" s="316"/>
      <c r="U26" s="316"/>
      <c r="V26" s="313"/>
    </row>
    <row r="27" spans="2:22" x14ac:dyDescent="0.35">
      <c r="B27" s="287" t="s">
        <v>246</v>
      </c>
      <c r="E27" s="315"/>
    </row>
    <row r="28" spans="2:22" x14ac:dyDescent="0.35">
      <c r="B28" s="287" t="s">
        <v>86</v>
      </c>
      <c r="E28" s="315"/>
    </row>
    <row r="29" spans="2:22" x14ac:dyDescent="0.35">
      <c r="B29" s="310" t="s">
        <v>257</v>
      </c>
      <c r="C29" s="311"/>
      <c r="D29" s="314"/>
      <c r="E29" s="314"/>
      <c r="F29" s="314"/>
      <c r="G29" s="314"/>
      <c r="H29" s="314"/>
      <c r="I29" s="314"/>
      <c r="J29" s="314"/>
      <c r="K29" s="314"/>
      <c r="L29" s="314"/>
      <c r="M29" s="314"/>
      <c r="N29" s="314"/>
      <c r="O29" s="314"/>
      <c r="P29" s="314"/>
      <c r="Q29" s="314"/>
      <c r="R29" s="314"/>
      <c r="S29" s="311"/>
      <c r="T29" s="311"/>
      <c r="U29" s="311"/>
      <c r="V29" s="313"/>
    </row>
    <row r="30" spans="2:22" x14ac:dyDescent="0.35">
      <c r="B30" s="312" t="s">
        <v>258</v>
      </c>
      <c r="C30" s="310"/>
      <c r="D30" s="310"/>
      <c r="E30" s="310"/>
      <c r="F30" s="310"/>
      <c r="G30" s="310"/>
      <c r="H30" s="310"/>
      <c r="I30" s="310"/>
      <c r="J30" s="310"/>
      <c r="K30" s="310"/>
      <c r="L30" s="310"/>
      <c r="M30" s="310"/>
      <c r="N30" s="310"/>
      <c r="O30" s="310"/>
      <c r="P30" s="311"/>
      <c r="Q30" s="310"/>
      <c r="R30" s="311"/>
      <c r="S30" s="310"/>
      <c r="T30" s="310"/>
      <c r="U30" s="310"/>
      <c r="V30" s="310"/>
    </row>
    <row r="31" spans="2:22" x14ac:dyDescent="0.35">
      <c r="B31" s="312" t="s">
        <v>259</v>
      </c>
      <c r="C31" s="310"/>
      <c r="D31" s="310"/>
      <c r="E31" s="310"/>
      <c r="F31" s="310"/>
      <c r="G31" s="310"/>
      <c r="H31" s="310"/>
      <c r="I31" s="310"/>
      <c r="J31" s="310"/>
      <c r="K31" s="310"/>
      <c r="L31" s="310"/>
      <c r="M31" s="310"/>
      <c r="N31" s="310"/>
      <c r="O31" s="310"/>
      <c r="P31" s="311"/>
      <c r="Q31" s="310"/>
      <c r="R31" s="311"/>
      <c r="S31" s="310"/>
      <c r="T31" s="310"/>
      <c r="U31" s="310"/>
      <c r="V31" s="310"/>
    </row>
    <row r="32" spans="2:22" ht="15" thickBot="1" x14ac:dyDescent="0.4"/>
    <row r="33" spans="2:16" x14ac:dyDescent="0.35">
      <c r="B33" s="355" t="s">
        <v>247</v>
      </c>
      <c r="C33" s="356"/>
      <c r="D33" s="356"/>
      <c r="E33" s="356"/>
      <c r="F33" s="356"/>
      <c r="G33" s="356"/>
      <c r="H33" s="356"/>
      <c r="I33" s="356"/>
      <c r="J33" s="356"/>
      <c r="K33" s="356"/>
      <c r="L33" s="356"/>
      <c r="M33" s="356"/>
      <c r="N33" s="356"/>
      <c r="O33" s="356"/>
      <c r="P33" s="357"/>
    </row>
    <row r="34" spans="2:16" ht="24.75" customHeight="1" x14ac:dyDescent="0.35">
      <c r="B34" s="390" t="s">
        <v>216</v>
      </c>
      <c r="C34" s="392" t="s">
        <v>248</v>
      </c>
      <c r="D34" s="394" t="s">
        <v>245</v>
      </c>
      <c r="E34" s="395"/>
      <c r="F34" s="363" t="s">
        <v>82</v>
      </c>
      <c r="G34" s="364"/>
      <c r="H34" s="364"/>
      <c r="I34" s="364"/>
      <c r="J34" s="364"/>
      <c r="K34" s="364"/>
      <c r="L34" s="364"/>
      <c r="M34" s="364"/>
      <c r="N34" s="364"/>
      <c r="O34" s="364"/>
      <c r="P34" s="365"/>
    </row>
    <row r="35" spans="2:16" x14ac:dyDescent="0.35">
      <c r="B35" s="391"/>
      <c r="C35" s="393"/>
      <c r="D35" s="340" t="s">
        <v>221</v>
      </c>
      <c r="E35" s="341" t="s">
        <v>222</v>
      </c>
      <c r="F35" s="366"/>
      <c r="G35" s="367"/>
      <c r="H35" s="367"/>
      <c r="I35" s="367"/>
      <c r="J35" s="367"/>
      <c r="K35" s="367"/>
      <c r="L35" s="367"/>
      <c r="M35" s="367"/>
      <c r="N35" s="367"/>
      <c r="O35" s="367"/>
      <c r="P35" s="368"/>
    </row>
    <row r="36" spans="2:16" x14ac:dyDescent="0.35">
      <c r="B36" s="342"/>
      <c r="C36" s="343"/>
      <c r="D36" s="343"/>
      <c r="E36" s="344"/>
      <c r="F36" s="387"/>
      <c r="G36" s="388"/>
      <c r="H36" s="388"/>
      <c r="I36" s="388"/>
      <c r="J36" s="388"/>
      <c r="K36" s="388"/>
      <c r="L36" s="388"/>
      <c r="M36" s="388"/>
      <c r="N36" s="388"/>
      <c r="O36" s="388"/>
      <c r="P36" s="389"/>
    </row>
    <row r="37" spans="2:16" x14ac:dyDescent="0.35">
      <c r="B37" s="342"/>
      <c r="C37" s="343"/>
      <c r="D37" s="343"/>
      <c r="E37" s="344"/>
      <c r="F37" s="387"/>
      <c r="G37" s="388"/>
      <c r="H37" s="388"/>
      <c r="I37" s="388"/>
      <c r="J37" s="388"/>
      <c r="K37" s="388"/>
      <c r="L37" s="388"/>
      <c r="M37" s="388"/>
      <c r="N37" s="388"/>
      <c r="O37" s="388"/>
      <c r="P37" s="389"/>
    </row>
    <row r="38" spans="2:16" x14ac:dyDescent="0.35">
      <c r="B38" s="342"/>
      <c r="C38" s="343"/>
      <c r="D38" s="343"/>
      <c r="E38" s="344"/>
      <c r="F38" s="387"/>
      <c r="G38" s="388"/>
      <c r="H38" s="388"/>
      <c r="I38" s="388"/>
      <c r="J38" s="388"/>
      <c r="K38" s="388"/>
      <c r="L38" s="388"/>
      <c r="M38" s="388"/>
      <c r="N38" s="388"/>
      <c r="O38" s="388"/>
      <c r="P38" s="389"/>
    </row>
    <row r="39" spans="2:16" x14ac:dyDescent="0.35">
      <c r="B39" s="342"/>
      <c r="C39" s="343"/>
      <c r="D39" s="343"/>
      <c r="E39" s="344"/>
      <c r="F39" s="387"/>
      <c r="G39" s="388"/>
      <c r="H39" s="388"/>
      <c r="I39" s="388"/>
      <c r="J39" s="388"/>
      <c r="K39" s="388"/>
      <c r="L39" s="388"/>
      <c r="M39" s="388"/>
      <c r="N39" s="388"/>
      <c r="O39" s="388"/>
      <c r="P39" s="389"/>
    </row>
    <row r="40" spans="2:16" x14ac:dyDescent="0.35">
      <c r="B40" s="342"/>
      <c r="C40" s="343"/>
      <c r="D40" s="343"/>
      <c r="E40" s="344"/>
      <c r="F40" s="387"/>
      <c r="G40" s="388"/>
      <c r="H40" s="388"/>
      <c r="I40" s="388"/>
      <c r="J40" s="388"/>
      <c r="K40" s="388"/>
      <c r="L40" s="388"/>
      <c r="M40" s="388"/>
      <c r="N40" s="388"/>
      <c r="O40" s="388"/>
      <c r="P40" s="389"/>
    </row>
    <row r="41" spans="2:16" x14ac:dyDescent="0.35">
      <c r="B41" s="342"/>
      <c r="C41" s="343"/>
      <c r="D41" s="343"/>
      <c r="E41" s="344"/>
      <c r="F41" s="387"/>
      <c r="G41" s="388"/>
      <c r="H41" s="388"/>
      <c r="I41" s="388"/>
      <c r="J41" s="388"/>
      <c r="K41" s="388"/>
      <c r="L41" s="388"/>
      <c r="M41" s="388"/>
      <c r="N41" s="388"/>
      <c r="O41" s="388"/>
      <c r="P41" s="389"/>
    </row>
    <row r="42" spans="2:16" x14ac:dyDescent="0.35">
      <c r="B42" s="342"/>
      <c r="C42" s="343"/>
      <c r="D42" s="343"/>
      <c r="E42" s="344"/>
      <c r="F42" s="387"/>
      <c r="G42" s="388"/>
      <c r="H42" s="388"/>
      <c r="I42" s="388"/>
      <c r="J42" s="388"/>
      <c r="K42" s="388"/>
      <c r="L42" s="388"/>
      <c r="M42" s="388"/>
      <c r="N42" s="388"/>
      <c r="O42" s="388"/>
      <c r="P42" s="389"/>
    </row>
    <row r="43" spans="2:16" x14ac:dyDescent="0.35">
      <c r="B43" s="342"/>
      <c r="C43" s="343"/>
      <c r="D43" s="343"/>
      <c r="E43" s="344"/>
      <c r="F43" s="387"/>
      <c r="G43" s="388"/>
      <c r="H43" s="388"/>
      <c r="I43" s="388"/>
      <c r="J43" s="388"/>
      <c r="K43" s="388"/>
      <c r="L43" s="388"/>
      <c r="M43" s="388"/>
      <c r="N43" s="388"/>
      <c r="O43" s="388"/>
      <c r="P43" s="389"/>
    </row>
    <row r="44" spans="2:16" x14ac:dyDescent="0.35">
      <c r="B44" s="342"/>
      <c r="C44" s="343"/>
      <c r="D44" s="343"/>
      <c r="E44" s="344"/>
      <c r="F44" s="387"/>
      <c r="G44" s="388"/>
      <c r="H44" s="388"/>
      <c r="I44" s="388"/>
      <c r="J44" s="388"/>
      <c r="K44" s="388"/>
      <c r="L44" s="388"/>
      <c r="M44" s="388"/>
      <c r="N44" s="388"/>
      <c r="O44" s="388"/>
      <c r="P44" s="389"/>
    </row>
    <row r="45" spans="2:16" x14ac:dyDescent="0.35">
      <c r="B45" s="342"/>
      <c r="C45" s="343"/>
      <c r="D45" s="343"/>
      <c r="E45" s="344"/>
      <c r="F45" s="387"/>
      <c r="G45" s="388"/>
      <c r="H45" s="388"/>
      <c r="I45" s="388"/>
      <c r="J45" s="388"/>
      <c r="K45" s="388"/>
      <c r="L45" s="388"/>
      <c r="M45" s="388"/>
      <c r="N45" s="388"/>
      <c r="O45" s="388"/>
      <c r="P45" s="389"/>
    </row>
    <row r="46" spans="2:16" x14ac:dyDescent="0.35">
      <c r="B46" s="342"/>
      <c r="C46" s="343"/>
      <c r="D46" s="343"/>
      <c r="E46" s="344"/>
      <c r="F46" s="387"/>
      <c r="G46" s="388"/>
      <c r="H46" s="388"/>
      <c r="I46" s="388"/>
      <c r="J46" s="388"/>
      <c r="K46" s="388"/>
      <c r="L46" s="388"/>
      <c r="M46" s="388"/>
      <c r="N46" s="388"/>
      <c r="O46" s="388"/>
      <c r="P46" s="389"/>
    </row>
    <row r="47" spans="2:16" x14ac:dyDescent="0.35">
      <c r="B47" s="342"/>
      <c r="C47" s="343"/>
      <c r="D47" s="343"/>
      <c r="E47" s="344"/>
      <c r="F47" s="387"/>
      <c r="G47" s="388"/>
      <c r="H47" s="388"/>
      <c r="I47" s="388"/>
      <c r="J47" s="388"/>
      <c r="K47" s="388"/>
      <c r="L47" s="388"/>
      <c r="M47" s="388"/>
      <c r="N47" s="388"/>
      <c r="O47" s="388"/>
      <c r="P47" s="389"/>
    </row>
    <row r="48" spans="2:16" x14ac:dyDescent="0.35">
      <c r="B48" s="342"/>
      <c r="C48" s="343"/>
      <c r="D48" s="343"/>
      <c r="E48" s="344"/>
      <c r="F48" s="387"/>
      <c r="G48" s="388"/>
      <c r="H48" s="388"/>
      <c r="I48" s="388"/>
      <c r="J48" s="388"/>
      <c r="K48" s="388"/>
      <c r="L48" s="388"/>
      <c r="M48" s="388"/>
      <c r="N48" s="388"/>
      <c r="O48" s="388"/>
      <c r="P48" s="389"/>
    </row>
    <row r="49" spans="2:16" x14ac:dyDescent="0.35">
      <c r="B49" s="342"/>
      <c r="C49" s="343"/>
      <c r="D49" s="343"/>
      <c r="E49" s="344"/>
      <c r="F49" s="387"/>
      <c r="G49" s="388"/>
      <c r="H49" s="388"/>
      <c r="I49" s="388"/>
      <c r="J49" s="388"/>
      <c r="K49" s="388"/>
      <c r="L49" s="388"/>
      <c r="M49" s="388"/>
      <c r="N49" s="388"/>
      <c r="O49" s="388"/>
      <c r="P49" s="389"/>
    </row>
    <row r="50" spans="2:16" x14ac:dyDescent="0.35">
      <c r="B50" s="342"/>
      <c r="C50" s="343"/>
      <c r="D50" s="343"/>
      <c r="E50" s="344"/>
      <c r="F50" s="387"/>
      <c r="G50" s="388"/>
      <c r="H50" s="388"/>
      <c r="I50" s="388"/>
      <c r="J50" s="388"/>
      <c r="K50" s="388"/>
      <c r="L50" s="388"/>
      <c r="M50" s="388"/>
      <c r="N50" s="388"/>
      <c r="O50" s="388"/>
      <c r="P50" s="389"/>
    </row>
    <row r="51" spans="2:16" x14ac:dyDescent="0.35">
      <c r="B51" s="342"/>
      <c r="C51" s="343"/>
      <c r="D51" s="343"/>
      <c r="E51" s="344"/>
      <c r="F51" s="387"/>
      <c r="G51" s="388"/>
      <c r="H51" s="388"/>
      <c r="I51" s="388"/>
      <c r="J51" s="388"/>
      <c r="K51" s="388"/>
      <c r="L51" s="388"/>
      <c r="M51" s="388"/>
      <c r="N51" s="388"/>
      <c r="O51" s="388"/>
      <c r="P51" s="389"/>
    </row>
    <row r="52" spans="2:16" x14ac:dyDescent="0.35">
      <c r="B52" s="342"/>
      <c r="C52" s="343"/>
      <c r="D52" s="343"/>
      <c r="E52" s="344"/>
      <c r="F52" s="387"/>
      <c r="G52" s="388"/>
      <c r="H52" s="388"/>
      <c r="I52" s="388"/>
      <c r="J52" s="388"/>
      <c r="K52" s="388"/>
      <c r="L52" s="388"/>
      <c r="M52" s="388"/>
      <c r="N52" s="388"/>
      <c r="O52" s="388"/>
      <c r="P52" s="389"/>
    </row>
    <row r="53" spans="2:16" ht="15" thickBot="1" x14ac:dyDescent="0.4">
      <c r="B53" s="345"/>
      <c r="C53" s="346"/>
      <c r="D53" s="346"/>
      <c r="E53" s="347"/>
      <c r="F53" s="384"/>
      <c r="G53" s="385"/>
      <c r="H53" s="385"/>
      <c r="I53" s="385"/>
      <c r="J53" s="385"/>
      <c r="K53" s="385"/>
      <c r="L53" s="385"/>
      <c r="M53" s="385"/>
      <c r="N53" s="385"/>
      <c r="O53" s="385"/>
      <c r="P53" s="386"/>
    </row>
  </sheetData>
  <mergeCells count="37">
    <mergeCell ref="F48:P48"/>
    <mergeCell ref="F49:P49"/>
    <mergeCell ref="F50:P50"/>
    <mergeCell ref="F51:P51"/>
    <mergeCell ref="F52:P52"/>
    <mergeCell ref="F53:P53"/>
    <mergeCell ref="F36:P36"/>
    <mergeCell ref="F37:P37"/>
    <mergeCell ref="B34:B35"/>
    <mergeCell ref="C34:C35"/>
    <mergeCell ref="D34:E34"/>
    <mergeCell ref="F38:P38"/>
    <mergeCell ref="F39:P39"/>
    <mergeCell ref="F40:P40"/>
    <mergeCell ref="F41:P41"/>
    <mergeCell ref="F42:P42"/>
    <mergeCell ref="F43:P43"/>
    <mergeCell ref="F44:P44"/>
    <mergeCell ref="F45:P45"/>
    <mergeCell ref="F46:P46"/>
    <mergeCell ref="F47:P47"/>
    <mergeCell ref="B33:P33"/>
    <mergeCell ref="F34:P35"/>
    <mergeCell ref="B3:B5"/>
    <mergeCell ref="C3:C5"/>
    <mergeCell ref="D3:D5"/>
    <mergeCell ref="E3:E5"/>
    <mergeCell ref="F3:S3"/>
    <mergeCell ref="B2:T2"/>
    <mergeCell ref="T3:T5"/>
    <mergeCell ref="F4:G4"/>
    <mergeCell ref="H4:I4"/>
    <mergeCell ref="J4:K4"/>
    <mergeCell ref="L4:M4"/>
    <mergeCell ref="N4:O4"/>
    <mergeCell ref="P4:Q4"/>
    <mergeCell ref="R4:S4"/>
  </mergeCells>
  <pageMargins left="0.70866141732283472" right="0.70866141732283472" top="0.74803149606299213" bottom="0.74803149606299213" header="0.31496062992125984" footer="0.31496062992125984"/>
  <pageSetup paperSize="9" fitToHeight="0" orientation="landscape" r:id="rId1"/>
  <headerFooter>
    <oddHeader>&amp;C&amp;"Trebuchet MS,Standaard"&amp;F</oddHeader>
    <oddFooter>&amp;L&amp;"Trebuchet MS,Standaard"Date d'impression: &amp;D&amp;R&amp;"Trebuchet MS,Standaard"p. &amp;P/&amp;N</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6"/>
  <sheetViews>
    <sheetView showZeros="0" zoomScale="130" zoomScaleNormal="130" workbookViewId="0">
      <pane ySplit="3" topLeftCell="A4" activePane="bottomLeft" state="frozen"/>
      <selection activeCell="B27" sqref="B27:L27"/>
      <selection pane="bottomLeft" sqref="A1:XFD1048576"/>
    </sheetView>
  </sheetViews>
  <sheetFormatPr defaultColWidth="8.88671875" defaultRowHeight="12" x14ac:dyDescent="0.3"/>
  <cols>
    <col min="1" max="1" width="4" style="51" customWidth="1"/>
    <col min="2" max="3" width="7.6640625" style="51" customWidth="1"/>
    <col min="4" max="7" width="7.6640625" style="52" customWidth="1"/>
    <col min="8" max="12" width="7.6640625" style="304" customWidth="1"/>
    <col min="13" max="13" width="6" style="304" customWidth="1"/>
    <col min="14" max="14" width="8" style="52" customWidth="1"/>
    <col min="15" max="19" width="7.6640625" style="52" customWidth="1"/>
    <col min="20" max="20" width="8.44140625" style="51" customWidth="1"/>
    <col min="21" max="21" width="8.33203125" style="51" customWidth="1"/>
    <col min="22" max="22" width="7.6640625" style="51" customWidth="1"/>
    <col min="23" max="23" width="30.88671875" style="53" customWidth="1"/>
    <col min="24" max="24" width="8.88671875" style="53" customWidth="1"/>
    <col min="25" max="26" width="10.33203125" style="51" customWidth="1"/>
    <col min="27" max="33" width="8.88671875" style="51" customWidth="1"/>
    <col min="34" max="34" width="3" style="51" customWidth="1"/>
    <col min="35" max="35" width="10.109375" style="51" customWidth="1"/>
    <col min="36" max="44" width="8.88671875" style="51" customWidth="1"/>
    <col min="45" max="45" width="4.33203125" style="51" customWidth="1"/>
    <col min="46" max="46" width="11.109375" style="51" customWidth="1"/>
    <col min="47" max="55" width="8.88671875" style="51" customWidth="1"/>
    <col min="56" max="56" width="2.33203125" style="51" customWidth="1"/>
    <col min="57" max="57" width="10.33203125" style="51" customWidth="1"/>
    <col min="58" max="66" width="8.88671875" style="51" customWidth="1"/>
    <col min="67" max="67" width="22.33203125" style="51" customWidth="1"/>
    <col min="68" max="16384" width="8.88671875" style="51"/>
  </cols>
  <sheetData>
    <row r="1" spans="1:24" ht="12.6" thickBot="1" x14ac:dyDescent="0.35"/>
    <row r="2" spans="1:24" ht="13.95" customHeight="1" x14ac:dyDescent="0.35">
      <c r="B2" s="397" t="s">
        <v>71</v>
      </c>
      <c r="C2" s="398"/>
      <c r="D2" s="398"/>
      <c r="E2" s="398"/>
      <c r="F2" s="398"/>
      <c r="G2" s="398"/>
      <c r="H2" s="398"/>
      <c r="I2" s="398"/>
      <c r="J2" s="398"/>
      <c r="K2" s="398"/>
      <c r="L2" s="398"/>
      <c r="M2" s="398"/>
      <c r="N2" s="398"/>
      <c r="O2" s="398"/>
      <c r="P2" s="398"/>
      <c r="Q2" s="398"/>
      <c r="R2" s="398"/>
      <c r="S2" s="398"/>
      <c r="T2" s="398"/>
      <c r="U2" s="398"/>
      <c r="V2" s="398"/>
      <c r="W2" s="399"/>
    </row>
    <row r="3" spans="1:24" ht="56.4" x14ac:dyDescent="0.3">
      <c r="B3" s="268" t="s">
        <v>72</v>
      </c>
      <c r="C3" s="269" t="s">
        <v>183</v>
      </c>
      <c r="D3" s="270" t="s">
        <v>73</v>
      </c>
      <c r="E3" s="271" t="s">
        <v>74</v>
      </c>
      <c r="F3" s="271" t="s">
        <v>75</v>
      </c>
      <c r="G3" s="271" t="s">
        <v>184</v>
      </c>
      <c r="H3" s="271" t="s">
        <v>223</v>
      </c>
      <c r="I3" s="271" t="s">
        <v>224</v>
      </c>
      <c r="J3" s="271" t="s">
        <v>225</v>
      </c>
      <c r="K3" s="271" t="s">
        <v>226</v>
      </c>
      <c r="L3" s="271" t="s">
        <v>227</v>
      </c>
      <c r="M3" s="271" t="s">
        <v>228</v>
      </c>
      <c r="N3" s="272" t="s">
        <v>76</v>
      </c>
      <c r="O3" s="272" t="s">
        <v>185</v>
      </c>
      <c r="P3" s="272" t="s">
        <v>186</v>
      </c>
      <c r="Q3" s="272" t="s">
        <v>77</v>
      </c>
      <c r="R3" s="273" t="s">
        <v>78</v>
      </c>
      <c r="S3" s="272" t="s">
        <v>196</v>
      </c>
      <c r="T3" s="273" t="s">
        <v>79</v>
      </c>
      <c r="U3" s="274" t="s">
        <v>80</v>
      </c>
      <c r="V3" s="270" t="s">
        <v>81</v>
      </c>
      <c r="W3" s="297" t="s">
        <v>82</v>
      </c>
    </row>
    <row r="4" spans="1:24" ht="13.95" customHeight="1" x14ac:dyDescent="0.3">
      <c r="B4" s="293"/>
      <c r="C4" s="294"/>
      <c r="D4" s="275"/>
      <c r="E4" s="294"/>
      <c r="F4" s="294"/>
      <c r="G4" s="294"/>
      <c r="H4" s="294"/>
      <c r="I4" s="294"/>
      <c r="J4" s="294"/>
      <c r="K4" s="294"/>
      <c r="L4" s="294"/>
      <c r="M4" s="294"/>
      <c r="N4" s="294"/>
      <c r="O4" s="294"/>
      <c r="P4" s="294"/>
      <c r="Q4" s="294"/>
      <c r="R4" s="275" t="str">
        <f>IF(ISBLANK(B4),"",+Q4*SQRT(1.12/1.29*(1013-N4)/1013*273/(273+IF(NOT(ISBLANK(E4)),E4,10))))</f>
        <v/>
      </c>
      <c r="S4" s="295"/>
      <c r="T4" s="276" t="str">
        <f>IF(ISBLANK(B4),"",+'Puits d''extraction'!$K$5*(+PI()*'Puits d''extraction'!$K$7*'Puits d''extraction'!$K$7/4/1000000)*SQRT((2*S4*100)/(1.29*(1-POWER('Puits d''extraction'!$K$7/'Puits d''extraction'!$K$6,4))))*3600*SQRT((1013-O4)/1013*273/(273+IF(NOT(ISBLANK(G4)),G4,IF(NOT(ISBLANK(E4)),E4,10)))))</f>
        <v/>
      </c>
      <c r="U4" s="295">
        <f>0*273/288*(1013-O4)/1013</f>
        <v>0</v>
      </c>
      <c r="V4" s="275"/>
      <c r="W4" s="298"/>
      <c r="X4" s="51"/>
    </row>
    <row r="5" spans="1:24" ht="13.95" customHeight="1" x14ac:dyDescent="0.3">
      <c r="A5" s="53"/>
      <c r="B5" s="293"/>
      <c r="C5" s="294"/>
      <c r="D5" s="277" t="str">
        <f>IF(ISBLANK(B5),"",+ROUND(B5-B4-(C5-C4)/24,0))</f>
        <v/>
      </c>
      <c r="E5" s="294"/>
      <c r="F5" s="294"/>
      <c r="G5" s="294"/>
      <c r="H5" s="294"/>
      <c r="I5" s="294"/>
      <c r="J5" s="294"/>
      <c r="K5" s="294"/>
      <c r="L5" s="294"/>
      <c r="M5" s="294"/>
      <c r="N5" s="294"/>
      <c r="O5" s="294"/>
      <c r="P5" s="294"/>
      <c r="Q5" s="294"/>
      <c r="R5" s="275" t="str">
        <f t="shared" ref="R5:R16" si="0">IF(ISBLANK(B5),"",+Q5*SQRT(1.12/1.29*(1013-N5)/1013*273/(273+IF(NOT(ISBLANK(E5)),E5,10))))</f>
        <v/>
      </c>
      <c r="S5" s="295"/>
      <c r="T5" s="276" t="str">
        <f>IF(ISBLANK(B5),"",+'Puits d''extraction'!$K$5*(+PI()*'Puits d''extraction'!$K$7*'Puits d''extraction'!$K$7/4/1000000)*SQRT((2*S5*100)/(1.29*(1-POWER('Puits d''extraction'!$K$7/'Puits d''extraction'!$K$6,4))))*3600*SQRT((1013-O5)/1013*273/(273+IF(NOT(ISBLANK(G5)),G5,IF(NOT(ISBLANK(E5)),E5,10)))))</f>
        <v/>
      </c>
      <c r="U5" s="296"/>
      <c r="V5" s="275" t="str">
        <f>IF(ISBLANK(B5),"",(Q5+Q4)/2*(C5-C4))</f>
        <v/>
      </c>
      <c r="W5" s="298"/>
      <c r="X5" s="51"/>
    </row>
    <row r="6" spans="1:24" ht="13.95" customHeight="1" x14ac:dyDescent="0.3">
      <c r="A6" s="53"/>
      <c r="B6" s="293"/>
      <c r="C6" s="294"/>
      <c r="D6" s="277" t="str">
        <f t="shared" ref="D6:D15" si="1">IF(ISBLANK(B6),"",+ROUND(B6-B5-(C6-C5)/24,0))</f>
        <v/>
      </c>
      <c r="E6" s="294"/>
      <c r="F6" s="294"/>
      <c r="G6" s="294"/>
      <c r="H6" s="294"/>
      <c r="I6" s="294"/>
      <c r="J6" s="294"/>
      <c r="K6" s="294"/>
      <c r="L6" s="294"/>
      <c r="M6" s="294"/>
      <c r="N6" s="294"/>
      <c r="O6" s="294"/>
      <c r="P6" s="294"/>
      <c r="Q6" s="294"/>
      <c r="R6" s="275" t="str">
        <f t="shared" si="0"/>
        <v/>
      </c>
      <c r="S6" s="295"/>
      <c r="T6" s="276" t="str">
        <f>IF(ISBLANK(B6),"",+'Puits d''extraction'!$K$5*(+PI()*'Puits d''extraction'!$K$7*'Puits d''extraction'!$K$7/4/1000000)*SQRT((2*S6*100)/(1.29*(1-POWER('Puits d''extraction'!$K$7/'Puits d''extraction'!$K$6,4))))*3600*SQRT((1013-O6)/1013*273/(273+IF(NOT(ISBLANK(G6)),G6,IF(NOT(ISBLANK(E6)),E6,10)))))</f>
        <v/>
      </c>
      <c r="U6" s="296"/>
      <c r="V6" s="275" t="str">
        <f t="shared" ref="V6:V15" si="2">IF(ISBLANK(B6),"",(Q6+Q5)/2*(C6-C5))</f>
        <v/>
      </c>
      <c r="W6" s="298"/>
      <c r="X6" s="51"/>
    </row>
    <row r="7" spans="1:24" ht="13.95" customHeight="1" x14ac:dyDescent="0.3">
      <c r="A7" s="53"/>
      <c r="B7" s="293"/>
      <c r="C7" s="294"/>
      <c r="D7" s="275" t="str">
        <f t="shared" si="1"/>
        <v/>
      </c>
      <c r="E7" s="294"/>
      <c r="F7" s="294"/>
      <c r="G7" s="294"/>
      <c r="H7" s="294"/>
      <c r="I7" s="294"/>
      <c r="J7" s="294"/>
      <c r="K7" s="294"/>
      <c r="L7" s="294"/>
      <c r="M7" s="294"/>
      <c r="N7" s="294"/>
      <c r="O7" s="294"/>
      <c r="P7" s="294"/>
      <c r="Q7" s="294"/>
      <c r="R7" s="275" t="str">
        <f t="shared" si="0"/>
        <v/>
      </c>
      <c r="S7" s="295"/>
      <c r="T7" s="276" t="str">
        <f>IF(ISBLANK(B7),"",+'Puits d''extraction'!$K$5*(+PI()*'Puits d''extraction'!$K$7*'Puits d''extraction'!$K$7/4/1000000)*SQRT((2*S7*100)/(1.29*(1-POWER('Puits d''extraction'!$K$7/'Puits d''extraction'!$K$6,4))))*3600*SQRT((1013-O7)/1013*273/(273+IF(NOT(ISBLANK(G7)),G7,IF(NOT(ISBLANK(E7)),E7,10)))))</f>
        <v/>
      </c>
      <c r="U7" s="296"/>
      <c r="V7" s="275" t="str">
        <f t="shared" si="2"/>
        <v/>
      </c>
      <c r="W7" s="298"/>
      <c r="X7" s="51"/>
    </row>
    <row r="8" spans="1:24" ht="13.95" customHeight="1" x14ac:dyDescent="0.3">
      <c r="A8" s="53"/>
      <c r="B8" s="293"/>
      <c r="C8" s="294"/>
      <c r="D8" s="275" t="str">
        <f t="shared" si="1"/>
        <v/>
      </c>
      <c r="E8" s="294"/>
      <c r="F8" s="294"/>
      <c r="G8" s="294"/>
      <c r="H8" s="294"/>
      <c r="I8" s="294"/>
      <c r="J8" s="294"/>
      <c r="K8" s="294"/>
      <c r="L8" s="294"/>
      <c r="M8" s="294"/>
      <c r="N8" s="294"/>
      <c r="O8" s="294"/>
      <c r="P8" s="294"/>
      <c r="Q8" s="294"/>
      <c r="R8" s="275" t="str">
        <f t="shared" si="0"/>
        <v/>
      </c>
      <c r="S8" s="295"/>
      <c r="T8" s="276" t="str">
        <f>IF(ISBLANK(B8),"",+'Puits d''extraction'!$K$5*(+PI()*'Puits d''extraction'!$K$7*'Puits d''extraction'!$K$7/4/1000000)*SQRT((2*S8*100)/(1.29*(1-POWER('Puits d''extraction'!$K$7/'Puits d''extraction'!$K$6,4))))*3600*SQRT((1013-O8)/1013*273/(273+IF(NOT(ISBLANK(G8)),G8,IF(NOT(ISBLANK(E8)),E8,10)))))</f>
        <v/>
      </c>
      <c r="U8" s="296"/>
      <c r="V8" s="275" t="str">
        <f t="shared" si="2"/>
        <v/>
      </c>
      <c r="W8" s="298"/>
      <c r="X8" s="51"/>
    </row>
    <row r="9" spans="1:24" ht="13.95" customHeight="1" x14ac:dyDescent="0.3">
      <c r="A9" s="53"/>
      <c r="B9" s="293"/>
      <c r="C9" s="294"/>
      <c r="D9" s="275" t="str">
        <f t="shared" si="1"/>
        <v/>
      </c>
      <c r="E9" s="294"/>
      <c r="F9" s="294"/>
      <c r="G9" s="294"/>
      <c r="H9" s="294"/>
      <c r="I9" s="294"/>
      <c r="J9" s="294"/>
      <c r="K9" s="294"/>
      <c r="L9" s="294"/>
      <c r="M9" s="294"/>
      <c r="N9" s="294"/>
      <c r="O9" s="294"/>
      <c r="P9" s="294"/>
      <c r="Q9" s="294"/>
      <c r="R9" s="275" t="str">
        <f t="shared" si="0"/>
        <v/>
      </c>
      <c r="S9" s="295"/>
      <c r="T9" s="276" t="str">
        <f>IF(ISBLANK(B9),"",+'Puits d''extraction'!$K$5*(+PI()*'Puits d''extraction'!$K$7*'Puits d''extraction'!$K$7/4/1000000)*SQRT((2*S9*100)/(1.29*(1-POWER('Puits d''extraction'!$K$7/'Puits d''extraction'!$K$6,4))))*3600*SQRT((1013-O9)/1013*273/(273+IF(NOT(ISBLANK(G9)),G9,IF(NOT(ISBLANK(E9)),E9,10)))))</f>
        <v/>
      </c>
      <c r="U9" s="296"/>
      <c r="V9" s="275" t="str">
        <f t="shared" si="2"/>
        <v/>
      </c>
      <c r="W9" s="298"/>
      <c r="X9" s="51"/>
    </row>
    <row r="10" spans="1:24" ht="13.95" customHeight="1" x14ac:dyDescent="0.3">
      <c r="A10" s="53"/>
      <c r="B10" s="293"/>
      <c r="C10" s="294"/>
      <c r="D10" s="275" t="str">
        <f t="shared" si="1"/>
        <v/>
      </c>
      <c r="E10" s="294"/>
      <c r="F10" s="294"/>
      <c r="G10" s="294"/>
      <c r="H10" s="294"/>
      <c r="I10" s="294"/>
      <c r="J10" s="294"/>
      <c r="K10" s="294"/>
      <c r="L10" s="294"/>
      <c r="M10" s="294"/>
      <c r="N10" s="294"/>
      <c r="O10" s="294"/>
      <c r="P10" s="294"/>
      <c r="Q10" s="294"/>
      <c r="R10" s="275" t="str">
        <f t="shared" si="0"/>
        <v/>
      </c>
      <c r="S10" s="295"/>
      <c r="T10" s="276" t="str">
        <f>IF(ISBLANK(B10),"",+'Puits d''extraction'!$K$5*(+PI()*'Puits d''extraction'!$K$7*'Puits d''extraction'!$K$7/4/1000000)*SQRT((2*S10*100)/(1.29*(1-POWER('Puits d''extraction'!$K$7/'Puits d''extraction'!$K$6,4))))*3600*SQRT((1013-O10)/1013*273/(273+IF(NOT(ISBLANK(G10)),G10,IF(NOT(ISBLANK(E10)),E10,10)))))</f>
        <v/>
      </c>
      <c r="U10" s="296"/>
      <c r="V10" s="275" t="str">
        <f t="shared" si="2"/>
        <v/>
      </c>
      <c r="W10" s="298"/>
      <c r="X10" s="51"/>
    </row>
    <row r="11" spans="1:24" ht="13.95" customHeight="1" x14ac:dyDescent="0.3">
      <c r="A11" s="53"/>
      <c r="B11" s="293"/>
      <c r="C11" s="294"/>
      <c r="D11" s="275" t="str">
        <f t="shared" si="1"/>
        <v/>
      </c>
      <c r="E11" s="294"/>
      <c r="F11" s="294"/>
      <c r="G11" s="294"/>
      <c r="H11" s="294"/>
      <c r="I11" s="294"/>
      <c r="J11" s="294"/>
      <c r="K11" s="294"/>
      <c r="L11" s="294"/>
      <c r="M11" s="294"/>
      <c r="N11" s="294"/>
      <c r="O11" s="294"/>
      <c r="P11" s="294"/>
      <c r="Q11" s="294"/>
      <c r="R11" s="275" t="str">
        <f t="shared" si="0"/>
        <v/>
      </c>
      <c r="S11" s="295"/>
      <c r="T11" s="276" t="str">
        <f>IF(ISBLANK(B11),"",+'Puits d''extraction'!$K$5*(+PI()*'Puits d''extraction'!$K$7*'Puits d''extraction'!$K$7/4/1000000)*SQRT((2*S11*100)/(1.29*(1-POWER('Puits d''extraction'!$K$7/'Puits d''extraction'!$K$6,4))))*3600*SQRT((1013-O11)/1013*273/(273+IF(NOT(ISBLANK(G11)),G11,IF(NOT(ISBLANK(E11)),E11,10)))))</f>
        <v/>
      </c>
      <c r="U11" s="296"/>
      <c r="V11" s="275" t="str">
        <f t="shared" si="2"/>
        <v/>
      </c>
      <c r="W11" s="298"/>
      <c r="X11" s="51"/>
    </row>
    <row r="12" spans="1:24" ht="13.95" customHeight="1" x14ac:dyDescent="0.3">
      <c r="A12" s="53"/>
      <c r="B12" s="293"/>
      <c r="C12" s="294"/>
      <c r="D12" s="275" t="str">
        <f t="shared" si="1"/>
        <v/>
      </c>
      <c r="E12" s="294"/>
      <c r="F12" s="294"/>
      <c r="G12" s="294"/>
      <c r="H12" s="294"/>
      <c r="I12" s="294"/>
      <c r="J12" s="294"/>
      <c r="K12" s="294"/>
      <c r="L12" s="294"/>
      <c r="M12" s="294"/>
      <c r="N12" s="294"/>
      <c r="O12" s="294"/>
      <c r="P12" s="294"/>
      <c r="Q12" s="294"/>
      <c r="R12" s="275" t="str">
        <f t="shared" si="0"/>
        <v/>
      </c>
      <c r="S12" s="295"/>
      <c r="T12" s="276" t="str">
        <f>IF(ISBLANK(B12),"",+'Puits d''extraction'!$K$5*(+PI()*'Puits d''extraction'!$K$7*'Puits d''extraction'!$K$7/4/1000000)*SQRT((2*S12*100)/(1.29*(1-POWER('Puits d''extraction'!$K$7/'Puits d''extraction'!$K$6,4))))*3600*SQRT((1013-O12)/1013*273/(273+IF(NOT(ISBLANK(G12)),G12,IF(NOT(ISBLANK(E12)),E12,10)))))</f>
        <v/>
      </c>
      <c r="U12" s="296"/>
      <c r="V12" s="275" t="str">
        <f t="shared" si="2"/>
        <v/>
      </c>
      <c r="W12" s="298"/>
      <c r="X12" s="51"/>
    </row>
    <row r="13" spans="1:24" ht="13.95" customHeight="1" x14ac:dyDescent="0.3">
      <c r="A13" s="53"/>
      <c r="B13" s="293"/>
      <c r="C13" s="294"/>
      <c r="D13" s="275" t="str">
        <f t="shared" si="1"/>
        <v/>
      </c>
      <c r="E13" s="294"/>
      <c r="F13" s="294"/>
      <c r="G13" s="294"/>
      <c r="H13" s="294"/>
      <c r="I13" s="294"/>
      <c r="J13" s="294"/>
      <c r="K13" s="294"/>
      <c r="L13" s="294"/>
      <c r="M13" s="294"/>
      <c r="N13" s="294"/>
      <c r="O13" s="294"/>
      <c r="P13" s="294"/>
      <c r="Q13" s="294"/>
      <c r="R13" s="275" t="str">
        <f t="shared" si="0"/>
        <v/>
      </c>
      <c r="S13" s="295"/>
      <c r="T13" s="276" t="str">
        <f>IF(ISBLANK(B13),"",+'Puits d''extraction'!$K$5*(+PI()*'Puits d''extraction'!$K$7*'Puits d''extraction'!$K$7/4/1000000)*SQRT((2*S13*100)/(1.29*(1-POWER('Puits d''extraction'!$K$7/'Puits d''extraction'!$K$6,4))))*3600*SQRT((1013-O13)/1013*273/(273+IF(NOT(ISBLANK(G13)),G13,IF(NOT(ISBLANK(E13)),E13,10)))))</f>
        <v/>
      </c>
      <c r="U13" s="296"/>
      <c r="V13" s="275" t="str">
        <f t="shared" si="2"/>
        <v/>
      </c>
      <c r="W13" s="298"/>
      <c r="X13" s="51"/>
    </row>
    <row r="14" spans="1:24" ht="13.95" customHeight="1" x14ac:dyDescent="0.3">
      <c r="A14" s="53"/>
      <c r="B14" s="293"/>
      <c r="C14" s="294"/>
      <c r="D14" s="275" t="str">
        <f t="shared" si="1"/>
        <v/>
      </c>
      <c r="E14" s="294"/>
      <c r="F14" s="294"/>
      <c r="G14" s="294"/>
      <c r="H14" s="294"/>
      <c r="I14" s="294"/>
      <c r="J14" s="294"/>
      <c r="K14" s="294"/>
      <c r="L14" s="294"/>
      <c r="M14" s="294"/>
      <c r="N14" s="294"/>
      <c r="O14" s="294"/>
      <c r="P14" s="294"/>
      <c r="Q14" s="294"/>
      <c r="R14" s="275" t="str">
        <f t="shared" si="0"/>
        <v/>
      </c>
      <c r="S14" s="295"/>
      <c r="T14" s="276" t="str">
        <f>IF(ISBLANK(B14),"",+'Puits d''extraction'!$K$5*(+PI()*'Puits d''extraction'!$K$7*'Puits d''extraction'!$K$7/4/1000000)*SQRT((2*S14*100)/(1.29*(1-POWER('Puits d''extraction'!$K$7/'Puits d''extraction'!$K$6,4))))*3600*SQRT((1013-O14)/1013*273/(273+IF(NOT(ISBLANK(G14)),G14,IF(NOT(ISBLANK(E14)),E14,10)))))</f>
        <v/>
      </c>
      <c r="U14" s="296"/>
      <c r="V14" s="275" t="str">
        <f t="shared" si="2"/>
        <v/>
      </c>
      <c r="W14" s="298"/>
      <c r="X14" s="51"/>
    </row>
    <row r="15" spans="1:24" ht="13.95" customHeight="1" x14ac:dyDescent="0.3">
      <c r="A15" s="53"/>
      <c r="B15" s="293"/>
      <c r="C15" s="294"/>
      <c r="D15" s="275" t="str">
        <f t="shared" si="1"/>
        <v/>
      </c>
      <c r="E15" s="294"/>
      <c r="F15" s="294"/>
      <c r="G15" s="294"/>
      <c r="H15" s="294"/>
      <c r="I15" s="294"/>
      <c r="J15" s="294"/>
      <c r="K15" s="294"/>
      <c r="L15" s="294"/>
      <c r="M15" s="294"/>
      <c r="N15" s="294"/>
      <c r="O15" s="294"/>
      <c r="P15" s="294"/>
      <c r="Q15" s="294"/>
      <c r="R15" s="275" t="str">
        <f t="shared" si="0"/>
        <v/>
      </c>
      <c r="S15" s="295"/>
      <c r="T15" s="276" t="str">
        <f>IF(ISBLANK(B15),"",+'Puits d''extraction'!$K$5*(+PI()*'Puits d''extraction'!$K$7*'Puits d''extraction'!$K$7/4/1000000)*SQRT((2*S15*100)/(1.29*(1-POWER('Puits d''extraction'!$K$7/'Puits d''extraction'!$K$6,4))))*3600*SQRT((1013-O15)/1013*273/(273+IF(NOT(ISBLANK(G15)),G15,IF(NOT(ISBLANK(E15)),E15,10)))))</f>
        <v/>
      </c>
      <c r="U15" s="296"/>
      <c r="V15" s="275" t="str">
        <f t="shared" si="2"/>
        <v/>
      </c>
      <c r="W15" s="298"/>
      <c r="X15" s="51"/>
    </row>
    <row r="16" spans="1:24" ht="13.95" customHeight="1" x14ac:dyDescent="0.3">
      <c r="A16" s="53"/>
      <c r="B16" s="293"/>
      <c r="C16" s="294"/>
      <c r="D16" s="275" t="str">
        <f>IF(ISBLANK(B16),"",+ROUND(B16-B15-(C16-C15)/24,0))</f>
        <v/>
      </c>
      <c r="E16" s="294"/>
      <c r="F16" s="294"/>
      <c r="G16" s="294"/>
      <c r="H16" s="294"/>
      <c r="I16" s="294"/>
      <c r="J16" s="294"/>
      <c r="K16" s="294"/>
      <c r="L16" s="294"/>
      <c r="M16" s="294"/>
      <c r="N16" s="294"/>
      <c r="O16" s="294"/>
      <c r="P16" s="294"/>
      <c r="Q16" s="294"/>
      <c r="R16" s="275" t="str">
        <f t="shared" si="0"/>
        <v/>
      </c>
      <c r="S16" s="295"/>
      <c r="T16" s="276" t="str">
        <f>IF(ISBLANK(B16),"",+'Puits d''extraction'!$K$5*(+PI()*'Puits d''extraction'!$K$7*'Puits d''extraction'!$K$7/4/1000000)*SQRT((2*S16*100)/(1.29*(1-POWER('Puits d''extraction'!$K$7/'Puits d''extraction'!$K$6,4))))*3600*SQRT((1013-O16)/1013*273/(273+IF(NOT(ISBLANK(G16)),G16,IF(NOT(ISBLANK(E16)),E16,10)))))</f>
        <v/>
      </c>
      <c r="U16" s="296"/>
      <c r="V16" s="275" t="str">
        <f>IF(ISBLANK(B16),"",(Q16+Q15)/2*(C16-C15))</f>
        <v/>
      </c>
      <c r="W16" s="298"/>
      <c r="X16" s="51"/>
    </row>
    <row r="17" spans="1:24" ht="13.95" customHeight="1" x14ac:dyDescent="0.3">
      <c r="A17" s="53"/>
      <c r="B17" s="293"/>
      <c r="C17" s="294"/>
      <c r="D17" s="275" t="str">
        <f>IF(ISBLANK(B17),"",+ROUND(B17-B16-(C17-C16)/24,0))</f>
        <v/>
      </c>
      <c r="E17" s="294"/>
      <c r="F17" s="294"/>
      <c r="G17" s="294"/>
      <c r="H17" s="294"/>
      <c r="I17" s="294"/>
      <c r="J17" s="294"/>
      <c r="K17" s="294"/>
      <c r="L17" s="294"/>
      <c r="M17" s="294"/>
      <c r="N17" s="294"/>
      <c r="O17" s="294"/>
      <c r="P17" s="294"/>
      <c r="Q17" s="294"/>
      <c r="R17" s="275" t="str">
        <f>IF(ISBLANK(B17),"",+Q17*SQRT(1.12/1.29*(1013-N17)/1013*273/(273+IF(NOT(ISBLANK(E17)),E17,10))))</f>
        <v/>
      </c>
      <c r="S17" s="295"/>
      <c r="T17" s="276" t="str">
        <f>IF(ISBLANK(B17),"",+'Puits d''extraction'!$K$5*(+PI()*'Puits d''extraction'!$K$7*'Puits d''extraction'!$K$7/4/1000000)*SQRT((2*S17*100)/(1.29*(1-POWER('Puits d''extraction'!$K$7/'Puits d''extraction'!$K$6,4))))*3600*SQRT((1013-O17)/1013*273/(273+IF(NOT(ISBLANK(G17)),G17,IF(NOT(ISBLANK(E17)),E17,10)))))</f>
        <v/>
      </c>
      <c r="U17" s="296"/>
      <c r="V17" s="275" t="str">
        <f>IF(ISBLANK(B17),"",(Q17+Q16)/2*(C17-C16))</f>
        <v/>
      </c>
      <c r="W17" s="298"/>
      <c r="X17" s="51"/>
    </row>
    <row r="18" spans="1:24" ht="13.95" customHeight="1" x14ac:dyDescent="0.3">
      <c r="A18" s="53"/>
      <c r="B18" s="293"/>
      <c r="C18" s="294"/>
      <c r="D18" s="275" t="str">
        <f>IF(ISBLANK(B18),"",+ROUND(B18-B17-(C18-C17)/24,0))</f>
        <v/>
      </c>
      <c r="E18" s="294"/>
      <c r="F18" s="294"/>
      <c r="G18" s="294"/>
      <c r="H18" s="294"/>
      <c r="I18" s="294"/>
      <c r="J18" s="294"/>
      <c r="K18" s="294"/>
      <c r="L18" s="294"/>
      <c r="M18" s="294"/>
      <c r="N18" s="294"/>
      <c r="O18" s="294"/>
      <c r="P18" s="294"/>
      <c r="Q18" s="294"/>
      <c r="R18" s="275" t="str">
        <f>IF(ISBLANK(B18),"",+Q18*SQRT(1.12/1.29*(1013-N18)/1013*273/(273+IF(NOT(ISBLANK(E18)),E18,10))))</f>
        <v/>
      </c>
      <c r="S18" s="295"/>
      <c r="T18" s="276" t="str">
        <f>IF(ISBLANK(B18),"",+'Puits d''extraction'!$K$5*(+PI()*'Puits d''extraction'!$K$7*'Puits d''extraction'!$K$7/4/1000000)*SQRT((2*S18*100)/(1.29*(1-POWER('Puits d''extraction'!$K$7/'Puits d''extraction'!$K$6,4))))*3600*SQRT((1013-O18)/1013*273/(273+IF(NOT(ISBLANK(G18)),G18,IF(NOT(ISBLANK(E18)),E18,10)))))</f>
        <v/>
      </c>
      <c r="U18" s="296"/>
      <c r="V18" s="275" t="str">
        <f>IF(ISBLANK(B18),"",(Q18+Q17)/2*(C18-C17))</f>
        <v/>
      </c>
      <c r="W18" s="298"/>
      <c r="X18" s="51"/>
    </row>
    <row r="19" spans="1:24" ht="13.95" customHeight="1" thickBot="1" x14ac:dyDescent="0.35">
      <c r="A19" s="53"/>
      <c r="B19" s="293"/>
      <c r="C19" s="294"/>
      <c r="D19" s="275" t="str">
        <f>IF(ISBLANK(B19),"",+ROUND(B19-B18-(C19-C18)/24,0))</f>
        <v/>
      </c>
      <c r="E19" s="294"/>
      <c r="F19" s="294"/>
      <c r="G19" s="294"/>
      <c r="H19" s="294"/>
      <c r="I19" s="294"/>
      <c r="J19" s="294"/>
      <c r="K19" s="294"/>
      <c r="L19" s="294"/>
      <c r="M19" s="294"/>
      <c r="N19" s="294"/>
      <c r="O19" s="294"/>
      <c r="P19" s="294"/>
      <c r="Q19" s="294"/>
      <c r="R19" s="275" t="str">
        <f>IF(ISBLANK(B19),"",+Q19*SQRT(1.12/1.29*(1013-N19)/1013*273/(273+IF(NOT(ISBLANK(E19)),E19,10))))</f>
        <v/>
      </c>
      <c r="S19" s="295"/>
      <c r="T19" s="276" t="str">
        <f>IF(ISBLANK(B19),"",+'Puits d''extraction'!$K$5*(+PI()*'Puits d''extraction'!$K$7*'Puits d''extraction'!$K$7/4/1000000)*SQRT((2*S19*100)/(1.29*(1-POWER('Puits d''extraction'!$K$7/'Puits d''extraction'!$K$6,4))))*3600*SQRT((1013-O19)/1013*273/(273+IF(NOT(ISBLANK(G19)),G19,IF(NOT(ISBLANK(E19)),E19,10)))))</f>
        <v/>
      </c>
      <c r="U19" s="296"/>
      <c r="V19" s="275" t="str">
        <f>IF(ISBLANK(B19),"",(Q19+Q18)/2*(C19-C18))</f>
        <v/>
      </c>
      <c r="W19" s="298"/>
      <c r="X19" s="51"/>
    </row>
    <row r="20" spans="1:24" ht="13.95" customHeight="1" thickTop="1" thickBot="1" x14ac:dyDescent="0.35">
      <c r="A20" s="53"/>
      <c r="B20" s="278" t="s">
        <v>83</v>
      </c>
      <c r="C20" s="279"/>
      <c r="D20" s="279">
        <f>SUM(D4:D19)</f>
        <v>0</v>
      </c>
      <c r="E20" s="280"/>
      <c r="F20" s="280"/>
      <c r="G20" s="280"/>
      <c r="H20" s="305"/>
      <c r="I20" s="305"/>
      <c r="J20" s="305"/>
      <c r="K20" s="305"/>
      <c r="L20" s="305"/>
      <c r="M20" s="305"/>
      <c r="N20" s="280"/>
      <c r="O20" s="280"/>
      <c r="P20" s="280"/>
      <c r="Q20" s="280"/>
      <c r="R20" s="280"/>
      <c r="S20" s="280"/>
      <c r="T20" s="281"/>
      <c r="U20" s="281"/>
      <c r="V20" s="279">
        <f>SUM(V4:V19)</f>
        <v>0</v>
      </c>
      <c r="W20" s="282"/>
      <c r="X20" s="51"/>
    </row>
    <row r="21" spans="1:24" ht="13.95" customHeight="1" x14ac:dyDescent="0.3">
      <c r="A21" s="53"/>
      <c r="B21" s="283" t="s">
        <v>84</v>
      </c>
      <c r="C21" s="284"/>
      <c r="D21" s="285"/>
      <c r="E21" s="285"/>
      <c r="F21" s="285"/>
      <c r="G21" s="285"/>
      <c r="H21" s="306"/>
      <c r="I21" s="306"/>
      <c r="J21" s="306"/>
      <c r="K21" s="306"/>
      <c r="L21" s="306"/>
      <c r="M21" s="306"/>
      <c r="N21" s="285"/>
      <c r="O21" s="285"/>
      <c r="P21" s="285"/>
      <c r="Q21" s="285"/>
      <c r="R21" s="285"/>
      <c r="S21" s="285"/>
      <c r="T21" s="285"/>
      <c r="U21" s="285"/>
      <c r="V21" s="285"/>
      <c r="W21" s="286"/>
      <c r="X21" s="51"/>
    </row>
    <row r="22" spans="1:24" ht="13.95" customHeight="1" x14ac:dyDescent="0.35">
      <c r="B22" s="287" t="s">
        <v>85</v>
      </c>
      <c r="C22" s="288"/>
      <c r="D22" s="288"/>
      <c r="E22" s="288"/>
      <c r="F22" s="288"/>
      <c r="G22" s="288"/>
      <c r="H22" s="300"/>
      <c r="I22" s="300"/>
      <c r="J22" s="300"/>
      <c r="K22" s="300"/>
      <c r="L22" s="300"/>
      <c r="M22" s="300"/>
      <c r="N22" s="288"/>
      <c r="O22" s="288"/>
      <c r="P22" s="288"/>
      <c r="Q22" s="288"/>
      <c r="R22" s="288"/>
      <c r="S22" s="288"/>
      <c r="T22" s="288"/>
      <c r="U22" s="288"/>
      <c r="V22" s="288"/>
      <c r="W22" s="288"/>
    </row>
    <row r="23" spans="1:24" ht="13.95" customHeight="1" x14ac:dyDescent="0.35">
      <c r="B23" s="287" t="s">
        <v>86</v>
      </c>
      <c r="C23" s="288"/>
      <c r="D23" s="288"/>
      <c r="E23" s="288"/>
      <c r="F23" s="288"/>
      <c r="G23" s="288"/>
      <c r="H23" s="300"/>
      <c r="I23" s="300"/>
      <c r="J23" s="300"/>
      <c r="K23" s="300"/>
      <c r="L23" s="300"/>
      <c r="M23" s="300"/>
      <c r="N23" s="288"/>
      <c r="O23" s="288"/>
      <c r="P23" s="288"/>
      <c r="Q23" s="288"/>
      <c r="R23" s="288"/>
      <c r="S23" s="288"/>
      <c r="T23" s="288"/>
      <c r="U23" s="288"/>
      <c r="V23" s="288"/>
      <c r="W23" s="288"/>
    </row>
    <row r="24" spans="1:24" ht="13.95" customHeight="1" x14ac:dyDescent="0.35">
      <c r="B24" s="287" t="s">
        <v>87</v>
      </c>
      <c r="C24" s="288"/>
      <c r="D24" s="288"/>
      <c r="E24" s="288"/>
      <c r="F24" s="288"/>
      <c r="G24" s="288"/>
      <c r="H24" s="300"/>
      <c r="I24" s="300"/>
      <c r="J24" s="300"/>
      <c r="K24" s="300"/>
      <c r="L24" s="300"/>
      <c r="M24" s="300"/>
      <c r="N24" s="288"/>
      <c r="O24" s="288"/>
      <c r="P24" s="288"/>
      <c r="Q24" s="288"/>
      <c r="R24" s="288"/>
      <c r="S24" s="288"/>
      <c r="T24" s="288"/>
      <c r="U24" s="288"/>
      <c r="V24" s="288"/>
      <c r="W24" s="288"/>
    </row>
    <row r="25" spans="1:24" s="308" customFormat="1" ht="13.95" customHeight="1" x14ac:dyDescent="0.35">
      <c r="B25" s="307" t="s">
        <v>260</v>
      </c>
      <c r="C25" s="300"/>
      <c r="D25" s="300"/>
      <c r="E25" s="300"/>
      <c r="F25" s="300"/>
      <c r="G25" s="300"/>
      <c r="H25" s="300"/>
      <c r="I25" s="300"/>
      <c r="J25" s="300"/>
      <c r="K25" s="300"/>
      <c r="L25" s="300"/>
      <c r="M25" s="300"/>
      <c r="N25" s="300"/>
      <c r="O25" s="300"/>
      <c r="P25" s="300"/>
      <c r="Q25" s="300"/>
      <c r="R25" s="300"/>
      <c r="S25" s="300"/>
      <c r="T25" s="300"/>
      <c r="U25" s="300"/>
      <c r="V25" s="300"/>
      <c r="W25" s="300"/>
      <c r="X25" s="309"/>
    </row>
    <row r="26" spans="1:24" s="308" customFormat="1" ht="13.95" customHeight="1" x14ac:dyDescent="0.35">
      <c r="B26" s="307" t="s">
        <v>249</v>
      </c>
      <c r="C26" s="300"/>
      <c r="D26" s="300"/>
      <c r="E26" s="300"/>
      <c r="F26" s="300"/>
      <c r="G26" s="300"/>
      <c r="H26" s="300"/>
      <c r="I26" s="300"/>
      <c r="J26" s="300"/>
      <c r="K26" s="300"/>
      <c r="L26" s="300"/>
      <c r="M26" s="300"/>
      <c r="N26" s="300"/>
      <c r="O26" s="300"/>
      <c r="P26" s="300"/>
      <c r="Q26" s="300"/>
      <c r="R26" s="300"/>
      <c r="S26" s="300"/>
      <c r="T26" s="300"/>
      <c r="U26" s="300"/>
      <c r="V26" s="300"/>
      <c r="W26" s="300"/>
      <c r="X26" s="309"/>
    </row>
    <row r="27" spans="1:24" s="308" customFormat="1" ht="13.95" customHeight="1" x14ac:dyDescent="0.3">
      <c r="B27" s="307" t="s">
        <v>250</v>
      </c>
      <c r="C27" s="321"/>
      <c r="D27" s="321"/>
      <c r="E27" s="321"/>
      <c r="F27" s="321"/>
      <c r="G27" s="321"/>
      <c r="H27" s="321"/>
      <c r="I27" s="321"/>
      <c r="J27" s="321"/>
      <c r="K27" s="321"/>
      <c r="L27" s="321"/>
      <c r="M27" s="321"/>
      <c r="N27" s="321"/>
      <c r="O27" s="321"/>
      <c r="P27" s="321"/>
      <c r="Q27" s="321"/>
      <c r="R27" s="321"/>
      <c r="S27" s="321"/>
      <c r="T27" s="321"/>
      <c r="U27" s="321"/>
      <c r="V27" s="321"/>
      <c r="W27" s="321"/>
      <c r="X27" s="309"/>
    </row>
    <row r="28" spans="1:24" ht="13.95" customHeight="1" x14ac:dyDescent="0.35">
      <c r="B28" s="289" t="s">
        <v>89</v>
      </c>
      <c r="D28" s="51"/>
      <c r="H28" s="300"/>
      <c r="I28" s="300"/>
      <c r="J28" s="300"/>
      <c r="K28" s="300"/>
      <c r="L28" s="300"/>
      <c r="M28" s="300"/>
      <c r="P28" s="51"/>
      <c r="Q28" s="53"/>
      <c r="R28" s="53"/>
      <c r="S28" s="51"/>
      <c r="W28" s="51"/>
      <c r="X28" s="51"/>
    </row>
    <row r="29" spans="1:24" s="289" customFormat="1" ht="13.95" customHeight="1" x14ac:dyDescent="0.35">
      <c r="B29" s="289" t="s">
        <v>88</v>
      </c>
      <c r="H29" s="300"/>
      <c r="I29" s="300"/>
      <c r="J29" s="300"/>
      <c r="K29" s="300"/>
      <c r="L29" s="300"/>
      <c r="M29" s="300"/>
      <c r="Q29" s="290"/>
      <c r="S29" s="290"/>
    </row>
    <row r="30" spans="1:24" s="289" customFormat="1" ht="22.95" customHeight="1" x14ac:dyDescent="0.3">
      <c r="B30" s="396" t="s">
        <v>197</v>
      </c>
      <c r="C30" s="396"/>
      <c r="D30" s="396"/>
      <c r="E30" s="396"/>
      <c r="F30" s="396"/>
      <c r="G30" s="396"/>
      <c r="H30" s="396"/>
      <c r="I30" s="396"/>
      <c r="J30" s="396"/>
      <c r="K30" s="396"/>
      <c r="L30" s="396"/>
      <c r="M30" s="396"/>
      <c r="N30" s="396"/>
      <c r="O30" s="396"/>
      <c r="P30" s="396"/>
      <c r="Q30" s="396"/>
      <c r="R30" s="396"/>
      <c r="S30" s="396"/>
      <c r="T30" s="396"/>
      <c r="U30" s="396"/>
      <c r="V30" s="396"/>
      <c r="W30" s="396"/>
    </row>
    <row r="31" spans="1:24" s="289" customFormat="1" ht="13.95" customHeight="1" x14ac:dyDescent="0.3">
      <c r="B31" s="289" t="s">
        <v>90</v>
      </c>
      <c r="H31" s="304"/>
      <c r="I31" s="304"/>
      <c r="J31" s="304"/>
      <c r="K31" s="304"/>
      <c r="L31" s="304"/>
      <c r="M31" s="304"/>
      <c r="Q31" s="290"/>
      <c r="S31" s="290"/>
    </row>
    <row r="32" spans="1:24" s="289" customFormat="1" ht="26.25" customHeight="1" x14ac:dyDescent="0.3">
      <c r="B32" s="396" t="s">
        <v>198</v>
      </c>
      <c r="C32" s="396"/>
      <c r="D32" s="396"/>
      <c r="E32" s="396"/>
      <c r="F32" s="396"/>
      <c r="G32" s="396"/>
      <c r="H32" s="396"/>
      <c r="I32" s="396"/>
      <c r="J32" s="396"/>
      <c r="K32" s="396"/>
      <c r="L32" s="396"/>
      <c r="M32" s="396"/>
      <c r="N32" s="396"/>
      <c r="O32" s="396"/>
      <c r="P32" s="396"/>
      <c r="Q32" s="396"/>
      <c r="R32" s="396"/>
      <c r="S32" s="396"/>
      <c r="T32" s="396"/>
      <c r="U32" s="396"/>
      <c r="V32" s="396"/>
      <c r="W32" s="396"/>
    </row>
    <row r="33" spans="2:25" s="289" customFormat="1" ht="27" customHeight="1" x14ac:dyDescent="0.3">
      <c r="B33" s="396" t="s">
        <v>91</v>
      </c>
      <c r="C33" s="396"/>
      <c r="D33" s="396"/>
      <c r="E33" s="396"/>
      <c r="F33" s="396"/>
      <c r="G33" s="396"/>
      <c r="H33" s="396"/>
      <c r="I33" s="396"/>
      <c r="J33" s="396"/>
      <c r="K33" s="396"/>
      <c r="L33" s="396"/>
      <c r="M33" s="396"/>
      <c r="N33" s="396"/>
      <c r="O33" s="396"/>
      <c r="P33" s="396"/>
      <c r="Q33" s="396"/>
      <c r="R33" s="396"/>
      <c r="S33" s="396"/>
      <c r="T33" s="396"/>
      <c r="U33" s="396"/>
      <c r="V33" s="396"/>
      <c r="W33" s="396"/>
    </row>
    <row r="34" spans="2:25" ht="13.95" customHeight="1" x14ac:dyDescent="0.3">
      <c r="H34" s="307"/>
      <c r="I34" s="307"/>
      <c r="J34" s="307"/>
      <c r="K34" s="307"/>
      <c r="L34" s="307"/>
      <c r="M34" s="307"/>
    </row>
    <row r="35" spans="2:25" x14ac:dyDescent="0.3">
      <c r="H35" s="52"/>
      <c r="I35" s="52"/>
      <c r="J35" s="52"/>
      <c r="K35" s="52"/>
      <c r="L35" s="52"/>
      <c r="M35" s="52"/>
    </row>
    <row r="36" spans="2:25" ht="14.4" x14ac:dyDescent="0.35">
      <c r="B36" s="25"/>
      <c r="Y36" s="53"/>
    </row>
  </sheetData>
  <sheetProtection formatColumns="0" formatRows="0" insertColumns="0" insertRows="0" selectLockedCells="1" sort="0" autoFilter="0" pivotTables="0"/>
  <customSheetViews>
    <customSheetView guid="{137C876C-0762-455D-BE8C-8FAFF79D2B88}" hiddenRows="1" hiddenColumns="1" showRuler="0">
      <selection sqref="A1:IV65536"/>
      <rowBreaks count="1" manualBreakCount="1">
        <brk id="15" max="16383" man="1"/>
      </rowBreaks>
      <colBreaks count="7" manualBreakCount="7">
        <brk id="10" max="1048575" man="1"/>
        <brk id="21" max="1048575" man="1"/>
        <brk id="33" max="1048575" man="1"/>
        <brk id="44" max="1048575" man="1"/>
        <brk id="55" max="1048575" man="1"/>
        <brk id="66" max="1048575" man="1"/>
        <brk id="77" max="1048575" man="1"/>
      </colBreaks>
      <pageMargins left="0.74803149606299213" right="0.74803149606299213" top="0.98425196850393704" bottom="0.98425196850393704" header="0.51181102362204722" footer="0.51181102362204722"/>
      <printOptions horizontalCentered="1" verticalCentered="1"/>
      <pageSetup paperSize="9" orientation="landscape" r:id="rId1"/>
      <headerFooter alignWithMargins="0">
        <oddHeader>&amp;LProject nr
Project titel&amp;RPrintdatum&amp;D</oddHeader>
        <oddFooter>&amp;CPag &amp;P van&amp;N</oddFooter>
      </headerFooter>
    </customSheetView>
    <customSheetView guid="{37C2B696-5FBB-4E4C-A8F5-CE136AC6BB65}" hiddenRows="1" hiddenColumns="1" showRuler="0">
      <selection sqref="A1:IV65536"/>
      <rowBreaks count="1" manualBreakCount="1">
        <brk id="15" max="16383" man="1"/>
      </rowBreaks>
      <colBreaks count="7" manualBreakCount="7">
        <brk id="10" max="1048575" man="1"/>
        <brk id="21" max="1048575" man="1"/>
        <brk id="33" max="1048575" man="1"/>
        <brk id="44" max="1048575" man="1"/>
        <brk id="55" max="1048575" man="1"/>
        <brk id="66" max="1048575" man="1"/>
        <brk id="77" max="1048575" man="1"/>
      </colBreaks>
      <pageMargins left="0.74803149606299213" right="0.74803149606299213" top="0.98425196850393704" bottom="0.98425196850393704" header="0.51181102362204722" footer="0.51181102362204722"/>
      <printOptions horizontalCentered="1" verticalCentered="1"/>
      <pageSetup paperSize="9" orientation="landscape" r:id="rId2"/>
      <headerFooter alignWithMargins="0">
        <oddHeader>&amp;LProject nr
Project titel&amp;RPrintdatum&amp;D</oddHeader>
        <oddFooter>&amp;CPag &amp;P van&amp;N</oddFooter>
      </headerFooter>
    </customSheetView>
  </customSheetViews>
  <mergeCells count="4">
    <mergeCell ref="B33:W33"/>
    <mergeCell ref="B2:W2"/>
    <mergeCell ref="B30:W30"/>
    <mergeCell ref="B32:W32"/>
  </mergeCells>
  <phoneticPr fontId="1" type="noConversion"/>
  <printOptions horizontalCentered="1"/>
  <pageMargins left="0.74803149606299213" right="0.74803149606299213" top="0.98425196850393704" bottom="0.98425196850393704" header="0.51181102362204722" footer="0.51181102362204722"/>
  <pageSetup paperSize="9" scale="67" orientation="landscape" r:id="rId3"/>
  <headerFooter alignWithMargins="0">
    <oddHeader>&amp;C&amp;"Trebuchet MS,Standaard"&amp;F</oddHeader>
    <oddFooter>&amp;L&amp;"Trebuchet MS,Standaard"Date d'impression: &amp;D&amp;R&amp;"Trebuchet MS,Standaard"&amp;P/&amp;N</oddFooter>
  </headerFooter>
  <colBreaks count="3" manualBreakCount="3">
    <brk id="33" max="1048575" man="1"/>
    <brk id="44" max="1048575" man="1"/>
    <brk id="55"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40"/>
  <sheetViews>
    <sheetView showZeros="0" zoomScaleNormal="100" workbookViewId="0">
      <pane ySplit="4" topLeftCell="A5" activePane="bottomLeft" state="frozen"/>
      <selection activeCell="B27" sqref="B27:L27"/>
      <selection pane="bottomLeft" activeCell="L32" sqref="L32"/>
    </sheetView>
  </sheetViews>
  <sheetFormatPr defaultColWidth="8.88671875" defaultRowHeight="10.199999999999999" x14ac:dyDescent="0.2"/>
  <cols>
    <col min="1" max="1" width="1.33203125" style="45" customWidth="1"/>
    <col min="2" max="2" width="7.6640625" style="45" customWidth="1"/>
    <col min="3" max="7" width="8" style="45" customWidth="1"/>
    <col min="8" max="9" width="5.5546875" style="45" customWidth="1"/>
    <col min="10" max="12" width="7.5546875" style="45" customWidth="1"/>
    <col min="13" max="13" width="8.88671875" style="45" customWidth="1"/>
    <col min="14" max="14" width="7.6640625" style="45" customWidth="1"/>
    <col min="15" max="15" width="8.6640625" style="45" customWidth="1"/>
    <col min="16" max="21" width="7.109375" style="45" customWidth="1"/>
    <col min="22" max="22" width="26.44140625" style="45" customWidth="1"/>
    <col min="23" max="26" width="8.88671875" style="45" customWidth="1"/>
    <col min="27" max="27" width="1.6640625" style="45" customWidth="1"/>
    <col min="28" max="28" width="10.44140625" style="45" customWidth="1"/>
    <col min="29" max="30" width="10.33203125" style="45" customWidth="1"/>
    <col min="31" max="37" width="8.88671875" style="45" customWidth="1"/>
    <col min="38" max="38" width="3" style="45" customWidth="1"/>
    <col min="39" max="39" width="10.109375" style="45" customWidth="1"/>
    <col min="40" max="48" width="8.88671875" style="45" customWidth="1"/>
    <col min="49" max="49" width="4.33203125" style="45" customWidth="1"/>
    <col min="50" max="50" width="11.109375" style="45" customWidth="1"/>
    <col min="51" max="59" width="8.88671875" style="45" customWidth="1"/>
    <col min="60" max="60" width="2.33203125" style="45" customWidth="1"/>
    <col min="61" max="61" width="10.33203125" style="45" customWidth="1"/>
    <col min="62" max="70" width="8.88671875" style="45" customWidth="1"/>
    <col min="71" max="71" width="22.33203125" style="45" customWidth="1"/>
    <col min="72" max="16384" width="8.88671875" style="45"/>
  </cols>
  <sheetData>
    <row r="1" spans="2:22" ht="10.8" thickBot="1" x14ac:dyDescent="0.25"/>
    <row r="2" spans="2:22" ht="14.4" customHeight="1" thickBot="1" x14ac:dyDescent="0.3">
      <c r="B2" s="400" t="s">
        <v>92</v>
      </c>
      <c r="C2" s="401"/>
      <c r="D2" s="401"/>
      <c r="E2" s="401"/>
      <c r="F2" s="401"/>
      <c r="G2" s="401"/>
      <c r="H2" s="401"/>
      <c r="I2" s="401"/>
      <c r="J2" s="401"/>
      <c r="K2" s="401"/>
      <c r="L2" s="401"/>
      <c r="M2" s="401"/>
      <c r="N2" s="401"/>
      <c r="O2" s="401"/>
      <c r="P2" s="401"/>
      <c r="Q2" s="401"/>
      <c r="R2" s="401"/>
      <c r="S2" s="401"/>
      <c r="T2" s="401"/>
      <c r="U2" s="401"/>
      <c r="V2" s="402"/>
    </row>
    <row r="3" spans="2:22" ht="45" customHeight="1" x14ac:dyDescent="0.2">
      <c r="B3" s="256"/>
      <c r="C3" s="413" t="s">
        <v>126</v>
      </c>
      <c r="D3" s="414"/>
      <c r="E3" s="414"/>
      <c r="F3" s="414"/>
      <c r="G3" s="415"/>
      <c r="H3" s="417" t="s">
        <v>99</v>
      </c>
      <c r="I3" s="418"/>
      <c r="J3" s="419" t="s">
        <v>102</v>
      </c>
      <c r="K3" s="420"/>
      <c r="L3" s="421"/>
      <c r="M3" s="407" t="s">
        <v>106</v>
      </c>
      <c r="N3" s="408"/>
      <c r="O3" s="261" t="s">
        <v>108</v>
      </c>
      <c r="P3" s="407" t="s">
        <v>110</v>
      </c>
      <c r="Q3" s="416"/>
      <c r="R3" s="408"/>
      <c r="S3" s="407" t="s">
        <v>111</v>
      </c>
      <c r="T3" s="416"/>
      <c r="U3" s="408"/>
      <c r="V3" s="77"/>
    </row>
    <row r="4" spans="2:22" ht="51.6" thickBot="1" x14ac:dyDescent="0.25">
      <c r="B4" s="257" t="s">
        <v>93</v>
      </c>
      <c r="C4" s="258" t="s">
        <v>94</v>
      </c>
      <c r="D4" s="259" t="s">
        <v>95</v>
      </c>
      <c r="E4" s="259" t="s">
        <v>96</v>
      </c>
      <c r="F4" s="259" t="s">
        <v>97</v>
      </c>
      <c r="G4" s="255" t="s">
        <v>98</v>
      </c>
      <c r="H4" s="260" t="s">
        <v>100</v>
      </c>
      <c r="I4" s="255" t="s">
        <v>101</v>
      </c>
      <c r="J4" s="78" t="s">
        <v>103</v>
      </c>
      <c r="K4" s="79" t="s">
        <v>104</v>
      </c>
      <c r="L4" s="80" t="s">
        <v>105</v>
      </c>
      <c r="M4" s="81" t="s">
        <v>107</v>
      </c>
      <c r="N4" s="82" t="s">
        <v>187</v>
      </c>
      <c r="O4" s="262" t="s">
        <v>109</v>
      </c>
      <c r="P4" s="83" t="s">
        <v>127</v>
      </c>
      <c r="Q4" s="79" t="s">
        <v>128</v>
      </c>
      <c r="R4" s="79" t="s">
        <v>129</v>
      </c>
      <c r="S4" s="78" t="s">
        <v>112</v>
      </c>
      <c r="T4" s="79" t="s">
        <v>113</v>
      </c>
      <c r="U4" s="80" t="s">
        <v>114</v>
      </c>
      <c r="V4" s="84" t="s">
        <v>53</v>
      </c>
    </row>
    <row r="5" spans="2:22" ht="10.199999999999999" customHeight="1" x14ac:dyDescent="0.2">
      <c r="B5" s="291">
        <f>+Blower!B4</f>
        <v>0</v>
      </c>
      <c r="C5" s="56"/>
      <c r="D5" s="57"/>
      <c r="E5" s="58"/>
      <c r="F5" s="58">
        <v>0</v>
      </c>
      <c r="G5" s="59">
        <v>0</v>
      </c>
      <c r="H5" s="60"/>
      <c r="I5" s="61"/>
      <c r="J5" s="85" t="str">
        <f>IF(OR(ISBLANK(D5),ISBLANK(E5),D5=0),"",(1-(E5/D5))*100)</f>
        <v/>
      </c>
      <c r="K5" s="86" t="str">
        <f>IF(OR(ISBLANK(E5),ISBLANK(F5),E5=0),"",(1-(F5/E5))*100)</f>
        <v/>
      </c>
      <c r="L5" s="87" t="str">
        <f>IF(OR(ISBLANK(D5),ISBLANK(F5),D5=0),"",(1-(F5/D5))*100)</f>
        <v/>
      </c>
      <c r="M5" s="88"/>
      <c r="N5" s="89" t="str">
        <f>+Blower!T4</f>
        <v/>
      </c>
      <c r="O5" s="62">
        <v>4.8</v>
      </c>
      <c r="P5" s="90">
        <f>IF(B5=0,0,+D5*N5*O5/1000)</f>
        <v>0</v>
      </c>
      <c r="Q5" s="91">
        <f>IF(B5=0,0,+E5*$O5*$N5/1000)</f>
        <v>0</v>
      </c>
      <c r="R5" s="92">
        <f>IF(B5=0,0,+F5*$O5*$N5/1000)</f>
        <v>0</v>
      </c>
      <c r="S5" s="93">
        <v>0</v>
      </c>
      <c r="T5" s="94">
        <v>0</v>
      </c>
      <c r="U5" s="87">
        <v>0</v>
      </c>
      <c r="V5" s="63"/>
    </row>
    <row r="6" spans="2:22" x14ac:dyDescent="0.2">
      <c r="B6" s="292">
        <f>+Blower!B5</f>
        <v>0</v>
      </c>
      <c r="C6" s="64"/>
      <c r="D6" s="43"/>
      <c r="E6" s="44"/>
      <c r="F6" s="58">
        <v>0</v>
      </c>
      <c r="G6" s="65">
        <v>0</v>
      </c>
      <c r="H6" s="66"/>
      <c r="I6" s="67"/>
      <c r="J6" s="85" t="str">
        <f>IF(OR(ISBLANK(D6),ISBLANK(E6),D6=0),"",(1-(E6/D6))*100)</f>
        <v/>
      </c>
      <c r="K6" s="86" t="str">
        <f>IF(OR(ISBLANK(E6),ISBLANK(F6),E6=0),"",(1-(F6/E6))*100)</f>
        <v/>
      </c>
      <c r="L6" s="87" t="str">
        <f>IF(OR(ISBLANK(D6),ISBLANK(F6),D6=0),"",(1-(F6/D6))*100)</f>
        <v/>
      </c>
      <c r="M6" s="95">
        <f>IF(B6&lt;=B5,0,+Blower!C5-Blower!C4)</f>
        <v>0</v>
      </c>
      <c r="N6" s="89" t="str">
        <f>+Blower!T5</f>
        <v/>
      </c>
      <c r="O6" s="68">
        <f>+O5</f>
        <v>4.8</v>
      </c>
      <c r="P6" s="90">
        <f t="shared" ref="P6:P20" si="0">IF(B6=0,0,+D6*N6*O6/1000)</f>
        <v>0</v>
      </c>
      <c r="Q6" s="96">
        <f t="shared" ref="Q6:Q20" si="1">IF(B6=0,0,+E6*$O6*$N6/1000)</f>
        <v>0</v>
      </c>
      <c r="R6" s="97">
        <f t="shared" ref="R6:R20" si="2">IF(B6=0,0,+F6*$O6*$N6/1000)</f>
        <v>0</v>
      </c>
      <c r="S6" s="85">
        <f t="shared" ref="S6:S19" si="3">+(P6+P5)/2*($M6)/1000</f>
        <v>0</v>
      </c>
      <c r="T6" s="98">
        <f>+(P6+P5-Q6-Q5)/2*($M6)/1000</f>
        <v>0</v>
      </c>
      <c r="U6" s="99">
        <f>+(Q6+Q5-R6-R5)/2*($M6)/1000</f>
        <v>0</v>
      </c>
      <c r="V6" s="69"/>
    </row>
    <row r="7" spans="2:22" x14ac:dyDescent="0.2">
      <c r="B7" s="292">
        <f>+Blower!B6</f>
        <v>0</v>
      </c>
      <c r="C7" s="64"/>
      <c r="D7" s="43"/>
      <c r="E7" s="44"/>
      <c r="F7" s="58"/>
      <c r="G7" s="65">
        <v>0</v>
      </c>
      <c r="H7" s="66"/>
      <c r="I7" s="67"/>
      <c r="J7" s="85" t="str">
        <f t="shared" ref="J7:J20" si="4">IF(OR(ISBLANK(D7),ISBLANK(E7),D7=0),"",(1-(E7/D7))*100)</f>
        <v/>
      </c>
      <c r="K7" s="86" t="str">
        <f t="shared" ref="K7:K20" si="5">IF(OR(ISBLANK(E7),ISBLANK(F7),E7=0),"",(1-(F7/E7))*100)</f>
        <v/>
      </c>
      <c r="L7" s="87" t="str">
        <f t="shared" ref="L7:L20" si="6">IF(OR(ISBLANK(D7),ISBLANK(F7),D7=0),"",(1-(F7/D7))*100)</f>
        <v/>
      </c>
      <c r="M7" s="95">
        <f>IF(B7&lt;=B6,0,+Blower!C6-Blower!C5)</f>
        <v>0</v>
      </c>
      <c r="N7" s="89" t="str">
        <f>+Blower!T6</f>
        <v/>
      </c>
      <c r="O7" s="68">
        <f t="shared" ref="O7:O20" si="7">+O6</f>
        <v>4.8</v>
      </c>
      <c r="P7" s="90">
        <f t="shared" si="0"/>
        <v>0</v>
      </c>
      <c r="Q7" s="96">
        <f t="shared" si="1"/>
        <v>0</v>
      </c>
      <c r="R7" s="97">
        <f t="shared" si="2"/>
        <v>0</v>
      </c>
      <c r="S7" s="85">
        <f t="shared" si="3"/>
        <v>0</v>
      </c>
      <c r="T7" s="98">
        <f t="shared" ref="T7:T19" si="8">+(P7+P6-Q7-Q6)/2*($M7)/1000</f>
        <v>0</v>
      </c>
      <c r="U7" s="99">
        <f t="shared" ref="U7:U19" si="9">+(Q7+Q6-R7-R6)/2*($M7)/1000</f>
        <v>0</v>
      </c>
      <c r="V7" s="69"/>
    </row>
    <row r="8" spans="2:22" x14ac:dyDescent="0.2">
      <c r="B8" s="292">
        <f>+Blower!B7</f>
        <v>0</v>
      </c>
      <c r="C8" s="64"/>
      <c r="D8" s="43"/>
      <c r="E8" s="44"/>
      <c r="F8" s="58"/>
      <c r="G8" s="65">
        <v>0</v>
      </c>
      <c r="H8" s="66"/>
      <c r="I8" s="67"/>
      <c r="J8" s="85" t="str">
        <f t="shared" si="4"/>
        <v/>
      </c>
      <c r="K8" s="86" t="str">
        <f t="shared" si="5"/>
        <v/>
      </c>
      <c r="L8" s="87" t="str">
        <f t="shared" si="6"/>
        <v/>
      </c>
      <c r="M8" s="95">
        <f>IF(B8&lt;=B7,0,+Blower!C7-Blower!C6)</f>
        <v>0</v>
      </c>
      <c r="N8" s="89" t="str">
        <f>+Blower!T7</f>
        <v/>
      </c>
      <c r="O8" s="68">
        <f t="shared" si="7"/>
        <v>4.8</v>
      </c>
      <c r="P8" s="90">
        <f t="shared" si="0"/>
        <v>0</v>
      </c>
      <c r="Q8" s="96">
        <f t="shared" si="1"/>
        <v>0</v>
      </c>
      <c r="R8" s="97">
        <f t="shared" si="2"/>
        <v>0</v>
      </c>
      <c r="S8" s="85">
        <f t="shared" si="3"/>
        <v>0</v>
      </c>
      <c r="T8" s="98">
        <f t="shared" si="8"/>
        <v>0</v>
      </c>
      <c r="U8" s="99">
        <f t="shared" si="9"/>
        <v>0</v>
      </c>
      <c r="V8" s="69"/>
    </row>
    <row r="9" spans="2:22" x14ac:dyDescent="0.2">
      <c r="B9" s="292">
        <f>+Blower!B8</f>
        <v>0</v>
      </c>
      <c r="C9" s="64"/>
      <c r="D9" s="43"/>
      <c r="E9" s="44"/>
      <c r="F9" s="58"/>
      <c r="G9" s="65">
        <v>0</v>
      </c>
      <c r="H9" s="66"/>
      <c r="I9" s="67"/>
      <c r="J9" s="85" t="str">
        <f t="shared" si="4"/>
        <v/>
      </c>
      <c r="K9" s="86" t="str">
        <f t="shared" si="5"/>
        <v/>
      </c>
      <c r="L9" s="87" t="str">
        <f t="shared" si="6"/>
        <v/>
      </c>
      <c r="M9" s="95">
        <f>IF(B9&lt;=B8,0,+Blower!C8-Blower!C7)</f>
        <v>0</v>
      </c>
      <c r="N9" s="89" t="str">
        <f>+Blower!T8</f>
        <v/>
      </c>
      <c r="O9" s="68">
        <f t="shared" si="7"/>
        <v>4.8</v>
      </c>
      <c r="P9" s="90">
        <f t="shared" si="0"/>
        <v>0</v>
      </c>
      <c r="Q9" s="96">
        <f t="shared" si="1"/>
        <v>0</v>
      </c>
      <c r="R9" s="97">
        <f t="shared" si="2"/>
        <v>0</v>
      </c>
      <c r="S9" s="85">
        <f t="shared" si="3"/>
        <v>0</v>
      </c>
      <c r="T9" s="98">
        <f t="shared" si="8"/>
        <v>0</v>
      </c>
      <c r="U9" s="99">
        <f t="shared" si="9"/>
        <v>0</v>
      </c>
      <c r="V9" s="69"/>
    </row>
    <row r="10" spans="2:22" x14ac:dyDescent="0.2">
      <c r="B10" s="292">
        <f>+Blower!B9</f>
        <v>0</v>
      </c>
      <c r="C10" s="64"/>
      <c r="D10" s="43"/>
      <c r="E10" s="44"/>
      <c r="F10" s="58"/>
      <c r="G10" s="65">
        <v>0</v>
      </c>
      <c r="H10" s="66"/>
      <c r="I10" s="67"/>
      <c r="J10" s="85" t="str">
        <f t="shared" si="4"/>
        <v/>
      </c>
      <c r="K10" s="86" t="str">
        <f t="shared" si="5"/>
        <v/>
      </c>
      <c r="L10" s="87" t="str">
        <f t="shared" si="6"/>
        <v/>
      </c>
      <c r="M10" s="95">
        <f>IF(B10&lt;=B9,0,+Blower!C9-Blower!C8)</f>
        <v>0</v>
      </c>
      <c r="N10" s="89" t="str">
        <f>+Blower!T9</f>
        <v/>
      </c>
      <c r="O10" s="68">
        <f t="shared" si="7"/>
        <v>4.8</v>
      </c>
      <c r="P10" s="90">
        <f t="shared" si="0"/>
        <v>0</v>
      </c>
      <c r="Q10" s="96">
        <f t="shared" si="1"/>
        <v>0</v>
      </c>
      <c r="R10" s="97">
        <f t="shared" si="2"/>
        <v>0</v>
      </c>
      <c r="S10" s="85">
        <f t="shared" si="3"/>
        <v>0</v>
      </c>
      <c r="T10" s="98">
        <f t="shared" si="8"/>
        <v>0</v>
      </c>
      <c r="U10" s="99">
        <f t="shared" si="9"/>
        <v>0</v>
      </c>
      <c r="V10" s="69"/>
    </row>
    <row r="11" spans="2:22" x14ac:dyDescent="0.2">
      <c r="B11" s="292">
        <f>+Blower!B10</f>
        <v>0</v>
      </c>
      <c r="C11" s="64"/>
      <c r="D11" s="43"/>
      <c r="E11" s="44"/>
      <c r="F11" s="58"/>
      <c r="G11" s="65">
        <v>0</v>
      </c>
      <c r="H11" s="66"/>
      <c r="I11" s="67"/>
      <c r="J11" s="85" t="str">
        <f t="shared" si="4"/>
        <v/>
      </c>
      <c r="K11" s="86" t="str">
        <f t="shared" si="5"/>
        <v/>
      </c>
      <c r="L11" s="87" t="str">
        <f t="shared" si="6"/>
        <v/>
      </c>
      <c r="M11" s="95">
        <f>IF(B11&lt;=B10,0,+Blower!C10-Blower!C9)</f>
        <v>0</v>
      </c>
      <c r="N11" s="89" t="str">
        <f>+Blower!T10</f>
        <v/>
      </c>
      <c r="O11" s="68">
        <f t="shared" si="7"/>
        <v>4.8</v>
      </c>
      <c r="P11" s="90">
        <f t="shared" si="0"/>
        <v>0</v>
      </c>
      <c r="Q11" s="96">
        <f t="shared" si="1"/>
        <v>0</v>
      </c>
      <c r="R11" s="97">
        <f t="shared" si="2"/>
        <v>0</v>
      </c>
      <c r="S11" s="85">
        <f t="shared" si="3"/>
        <v>0</v>
      </c>
      <c r="T11" s="98">
        <f t="shared" si="8"/>
        <v>0</v>
      </c>
      <c r="U11" s="99">
        <f t="shared" si="9"/>
        <v>0</v>
      </c>
      <c r="V11" s="69"/>
    </row>
    <row r="12" spans="2:22" x14ac:dyDescent="0.2">
      <c r="B12" s="292">
        <f>+Blower!B11</f>
        <v>0</v>
      </c>
      <c r="C12" s="64"/>
      <c r="D12" s="43"/>
      <c r="E12" s="44"/>
      <c r="F12" s="58"/>
      <c r="G12" s="65">
        <v>0</v>
      </c>
      <c r="H12" s="66"/>
      <c r="I12" s="67"/>
      <c r="J12" s="85" t="str">
        <f t="shared" si="4"/>
        <v/>
      </c>
      <c r="K12" s="86" t="str">
        <f t="shared" si="5"/>
        <v/>
      </c>
      <c r="L12" s="87" t="str">
        <f t="shared" si="6"/>
        <v/>
      </c>
      <c r="M12" s="95">
        <f>IF(B12&lt;=B11,0,+Blower!C11-Blower!C10)</f>
        <v>0</v>
      </c>
      <c r="N12" s="89" t="str">
        <f>+Blower!T11</f>
        <v/>
      </c>
      <c r="O12" s="68">
        <f t="shared" si="7"/>
        <v>4.8</v>
      </c>
      <c r="P12" s="90">
        <f t="shared" si="0"/>
        <v>0</v>
      </c>
      <c r="Q12" s="96">
        <f t="shared" si="1"/>
        <v>0</v>
      </c>
      <c r="R12" s="97">
        <f t="shared" si="2"/>
        <v>0</v>
      </c>
      <c r="S12" s="85">
        <f t="shared" si="3"/>
        <v>0</v>
      </c>
      <c r="T12" s="98">
        <f t="shared" si="8"/>
        <v>0</v>
      </c>
      <c r="U12" s="99">
        <f t="shared" si="9"/>
        <v>0</v>
      </c>
      <c r="V12" s="69"/>
    </row>
    <row r="13" spans="2:22" x14ac:dyDescent="0.2">
      <c r="B13" s="292">
        <f>+Blower!B12</f>
        <v>0</v>
      </c>
      <c r="C13" s="64"/>
      <c r="D13" s="43"/>
      <c r="E13" s="44"/>
      <c r="F13" s="58"/>
      <c r="G13" s="65">
        <v>0</v>
      </c>
      <c r="H13" s="66"/>
      <c r="I13" s="67"/>
      <c r="J13" s="85" t="str">
        <f t="shared" si="4"/>
        <v/>
      </c>
      <c r="K13" s="86" t="str">
        <f t="shared" si="5"/>
        <v/>
      </c>
      <c r="L13" s="87" t="str">
        <f t="shared" si="6"/>
        <v/>
      </c>
      <c r="M13" s="95">
        <f>IF(B13&lt;=B12,0,+Blower!C12-Blower!C11)</f>
        <v>0</v>
      </c>
      <c r="N13" s="89" t="str">
        <f>+Blower!T12</f>
        <v/>
      </c>
      <c r="O13" s="68">
        <f t="shared" si="7"/>
        <v>4.8</v>
      </c>
      <c r="P13" s="90">
        <f t="shared" si="0"/>
        <v>0</v>
      </c>
      <c r="Q13" s="96">
        <f t="shared" si="1"/>
        <v>0</v>
      </c>
      <c r="R13" s="97">
        <f t="shared" si="2"/>
        <v>0</v>
      </c>
      <c r="S13" s="85">
        <f t="shared" si="3"/>
        <v>0</v>
      </c>
      <c r="T13" s="98">
        <f t="shared" si="8"/>
        <v>0</v>
      </c>
      <c r="U13" s="99">
        <f t="shared" si="9"/>
        <v>0</v>
      </c>
      <c r="V13" s="69"/>
    </row>
    <row r="14" spans="2:22" x14ac:dyDescent="0.2">
      <c r="B14" s="292">
        <f>+Blower!B13</f>
        <v>0</v>
      </c>
      <c r="C14" s="64"/>
      <c r="D14" s="43"/>
      <c r="E14" s="44"/>
      <c r="F14" s="58"/>
      <c r="G14" s="65">
        <v>0</v>
      </c>
      <c r="H14" s="66"/>
      <c r="I14" s="67"/>
      <c r="J14" s="85" t="str">
        <f t="shared" si="4"/>
        <v/>
      </c>
      <c r="K14" s="86" t="str">
        <f t="shared" si="5"/>
        <v/>
      </c>
      <c r="L14" s="87" t="str">
        <f t="shared" si="6"/>
        <v/>
      </c>
      <c r="M14" s="95">
        <f>IF(B14&lt;=B13,0,+Blower!C13-Blower!C12)</f>
        <v>0</v>
      </c>
      <c r="N14" s="89" t="str">
        <f>+Blower!T13</f>
        <v/>
      </c>
      <c r="O14" s="68">
        <f t="shared" si="7"/>
        <v>4.8</v>
      </c>
      <c r="P14" s="90">
        <f t="shared" si="0"/>
        <v>0</v>
      </c>
      <c r="Q14" s="96">
        <f t="shared" si="1"/>
        <v>0</v>
      </c>
      <c r="R14" s="97">
        <f t="shared" si="2"/>
        <v>0</v>
      </c>
      <c r="S14" s="85">
        <f t="shared" si="3"/>
        <v>0</v>
      </c>
      <c r="T14" s="98">
        <f t="shared" si="8"/>
        <v>0</v>
      </c>
      <c r="U14" s="99">
        <f t="shared" si="9"/>
        <v>0</v>
      </c>
      <c r="V14" s="69"/>
    </row>
    <row r="15" spans="2:22" x14ac:dyDescent="0.2">
      <c r="B15" s="292">
        <f>+Blower!B14</f>
        <v>0</v>
      </c>
      <c r="C15" s="70"/>
      <c r="D15" s="43"/>
      <c r="E15" s="44"/>
      <c r="F15" s="58"/>
      <c r="G15" s="65">
        <v>0</v>
      </c>
      <c r="H15" s="66"/>
      <c r="I15" s="67"/>
      <c r="J15" s="85" t="str">
        <f t="shared" si="4"/>
        <v/>
      </c>
      <c r="K15" s="86" t="str">
        <f t="shared" si="5"/>
        <v/>
      </c>
      <c r="L15" s="87" t="str">
        <f t="shared" si="6"/>
        <v/>
      </c>
      <c r="M15" s="95">
        <f>IF(B15&lt;=B14,0,+Blower!C14-Blower!C13)</f>
        <v>0</v>
      </c>
      <c r="N15" s="89" t="str">
        <f>+Blower!T14</f>
        <v/>
      </c>
      <c r="O15" s="68">
        <f t="shared" si="7"/>
        <v>4.8</v>
      </c>
      <c r="P15" s="90">
        <f t="shared" si="0"/>
        <v>0</v>
      </c>
      <c r="Q15" s="96">
        <f t="shared" si="1"/>
        <v>0</v>
      </c>
      <c r="R15" s="97">
        <f t="shared" si="2"/>
        <v>0</v>
      </c>
      <c r="S15" s="85">
        <f t="shared" si="3"/>
        <v>0</v>
      </c>
      <c r="T15" s="98">
        <f t="shared" si="8"/>
        <v>0</v>
      </c>
      <c r="U15" s="99">
        <f t="shared" si="9"/>
        <v>0</v>
      </c>
      <c r="V15" s="69"/>
    </row>
    <row r="16" spans="2:22" x14ac:dyDescent="0.2">
      <c r="B16" s="292">
        <f>+Blower!B15</f>
        <v>0</v>
      </c>
      <c r="C16" s="70"/>
      <c r="D16" s="43"/>
      <c r="E16" s="44"/>
      <c r="F16" s="58"/>
      <c r="G16" s="65">
        <v>0</v>
      </c>
      <c r="H16" s="66"/>
      <c r="I16" s="67"/>
      <c r="J16" s="85" t="str">
        <f t="shared" si="4"/>
        <v/>
      </c>
      <c r="K16" s="86" t="str">
        <f t="shared" si="5"/>
        <v/>
      </c>
      <c r="L16" s="87" t="str">
        <f t="shared" si="6"/>
        <v/>
      </c>
      <c r="M16" s="95">
        <f>IF(B16&lt;=B15,0,+Blower!C15-Blower!C14)</f>
        <v>0</v>
      </c>
      <c r="N16" s="89" t="str">
        <f>+Blower!T15</f>
        <v/>
      </c>
      <c r="O16" s="68">
        <f t="shared" si="7"/>
        <v>4.8</v>
      </c>
      <c r="P16" s="90">
        <f t="shared" si="0"/>
        <v>0</v>
      </c>
      <c r="Q16" s="96">
        <f t="shared" si="1"/>
        <v>0</v>
      </c>
      <c r="R16" s="97">
        <f t="shared" si="2"/>
        <v>0</v>
      </c>
      <c r="S16" s="85">
        <f t="shared" si="3"/>
        <v>0</v>
      </c>
      <c r="T16" s="98">
        <f t="shared" si="8"/>
        <v>0</v>
      </c>
      <c r="U16" s="99">
        <f t="shared" si="9"/>
        <v>0</v>
      </c>
      <c r="V16" s="69"/>
    </row>
    <row r="17" spans="2:22" x14ac:dyDescent="0.2">
      <c r="B17" s="292">
        <f>+Blower!B16</f>
        <v>0</v>
      </c>
      <c r="C17" s="70"/>
      <c r="D17" s="43"/>
      <c r="E17" s="44"/>
      <c r="F17" s="58"/>
      <c r="G17" s="65">
        <v>0</v>
      </c>
      <c r="H17" s="66"/>
      <c r="I17" s="67"/>
      <c r="J17" s="85" t="str">
        <f t="shared" si="4"/>
        <v/>
      </c>
      <c r="K17" s="86" t="str">
        <f t="shared" si="5"/>
        <v/>
      </c>
      <c r="L17" s="87" t="str">
        <f t="shared" si="6"/>
        <v/>
      </c>
      <c r="M17" s="95">
        <f>IF(B17&lt;=B16,0,+Blower!C16-Blower!C15)</f>
        <v>0</v>
      </c>
      <c r="N17" s="89" t="str">
        <f>+Blower!T16</f>
        <v/>
      </c>
      <c r="O17" s="68">
        <f t="shared" si="7"/>
        <v>4.8</v>
      </c>
      <c r="P17" s="90">
        <f t="shared" si="0"/>
        <v>0</v>
      </c>
      <c r="Q17" s="96">
        <f t="shared" si="1"/>
        <v>0</v>
      </c>
      <c r="R17" s="97">
        <f t="shared" si="2"/>
        <v>0</v>
      </c>
      <c r="S17" s="85">
        <f t="shared" si="3"/>
        <v>0</v>
      </c>
      <c r="T17" s="98">
        <f t="shared" si="8"/>
        <v>0</v>
      </c>
      <c r="U17" s="99">
        <f t="shared" si="9"/>
        <v>0</v>
      </c>
      <c r="V17" s="69"/>
    </row>
    <row r="18" spans="2:22" x14ac:dyDescent="0.2">
      <c r="B18" s="292">
        <f>+Blower!B17</f>
        <v>0</v>
      </c>
      <c r="C18" s="70"/>
      <c r="D18" s="43"/>
      <c r="E18" s="44"/>
      <c r="F18" s="58"/>
      <c r="G18" s="65">
        <v>0</v>
      </c>
      <c r="H18" s="66"/>
      <c r="I18" s="67"/>
      <c r="J18" s="85" t="str">
        <f t="shared" si="4"/>
        <v/>
      </c>
      <c r="K18" s="86" t="str">
        <f t="shared" si="5"/>
        <v/>
      </c>
      <c r="L18" s="87" t="str">
        <f t="shared" si="6"/>
        <v/>
      </c>
      <c r="M18" s="95">
        <f>IF(B18&lt;=B17,0,+Blower!C17-Blower!C16)</f>
        <v>0</v>
      </c>
      <c r="N18" s="89" t="str">
        <f>+Blower!T17</f>
        <v/>
      </c>
      <c r="O18" s="68">
        <f t="shared" si="7"/>
        <v>4.8</v>
      </c>
      <c r="P18" s="90">
        <f t="shared" si="0"/>
        <v>0</v>
      </c>
      <c r="Q18" s="96">
        <f t="shared" si="1"/>
        <v>0</v>
      </c>
      <c r="R18" s="97">
        <f t="shared" si="2"/>
        <v>0</v>
      </c>
      <c r="S18" s="85">
        <f t="shared" si="3"/>
        <v>0</v>
      </c>
      <c r="T18" s="98">
        <f t="shared" si="8"/>
        <v>0</v>
      </c>
      <c r="U18" s="99">
        <f t="shared" si="9"/>
        <v>0</v>
      </c>
      <c r="V18" s="69"/>
    </row>
    <row r="19" spans="2:22" x14ac:dyDescent="0.2">
      <c r="B19" s="292">
        <f>+Blower!B18</f>
        <v>0</v>
      </c>
      <c r="C19" s="70"/>
      <c r="D19" s="43"/>
      <c r="E19" s="44"/>
      <c r="F19" s="58"/>
      <c r="G19" s="65">
        <v>0</v>
      </c>
      <c r="H19" s="66"/>
      <c r="I19" s="67"/>
      <c r="J19" s="85" t="str">
        <f t="shared" si="4"/>
        <v/>
      </c>
      <c r="K19" s="86" t="str">
        <f t="shared" si="5"/>
        <v/>
      </c>
      <c r="L19" s="87" t="str">
        <f t="shared" si="6"/>
        <v/>
      </c>
      <c r="M19" s="95">
        <f>IF(B19&lt;=B18,0,+Blower!C18-Blower!C17)</f>
        <v>0</v>
      </c>
      <c r="N19" s="89" t="str">
        <f>+Blower!T18</f>
        <v/>
      </c>
      <c r="O19" s="68">
        <f t="shared" si="7"/>
        <v>4.8</v>
      </c>
      <c r="P19" s="90">
        <f t="shared" si="0"/>
        <v>0</v>
      </c>
      <c r="Q19" s="96">
        <f t="shared" si="1"/>
        <v>0</v>
      </c>
      <c r="R19" s="97">
        <f t="shared" si="2"/>
        <v>0</v>
      </c>
      <c r="S19" s="85">
        <f t="shared" si="3"/>
        <v>0</v>
      </c>
      <c r="T19" s="98">
        <f t="shared" si="8"/>
        <v>0</v>
      </c>
      <c r="U19" s="99">
        <f t="shared" si="9"/>
        <v>0</v>
      </c>
      <c r="V19" s="69"/>
    </row>
    <row r="20" spans="2:22" ht="10.8" thickBot="1" x14ac:dyDescent="0.25">
      <c r="B20" s="292">
        <f>+Blower!B19</f>
        <v>0</v>
      </c>
      <c r="C20" s="70"/>
      <c r="D20" s="43"/>
      <c r="E20" s="44"/>
      <c r="F20" s="58"/>
      <c r="G20" s="65">
        <v>0</v>
      </c>
      <c r="H20" s="66"/>
      <c r="I20" s="67"/>
      <c r="J20" s="85" t="str">
        <f t="shared" si="4"/>
        <v/>
      </c>
      <c r="K20" s="86" t="str">
        <f t="shared" si="5"/>
        <v/>
      </c>
      <c r="L20" s="87" t="str">
        <f t="shared" si="6"/>
        <v/>
      </c>
      <c r="M20" s="95">
        <f>IF(B20&lt;=B19,0,+Blower!C19-Blower!C18)</f>
        <v>0</v>
      </c>
      <c r="N20" s="89" t="str">
        <f>+Blower!T19</f>
        <v/>
      </c>
      <c r="O20" s="68">
        <f t="shared" si="7"/>
        <v>4.8</v>
      </c>
      <c r="P20" s="90">
        <f t="shared" si="0"/>
        <v>0</v>
      </c>
      <c r="Q20" s="96">
        <f t="shared" si="1"/>
        <v>0</v>
      </c>
      <c r="R20" s="97">
        <f t="shared" si="2"/>
        <v>0</v>
      </c>
      <c r="S20" s="85">
        <f>+(P20+P19)/2*($M20)/1000</f>
        <v>0</v>
      </c>
      <c r="T20" s="98">
        <f>+(P20+P19-Q20-Q19)/2*($M20)/1000</f>
        <v>0</v>
      </c>
      <c r="U20" s="99">
        <f>+(Q20+Q19-R20-R19)/2*($M20)/1000</f>
        <v>0</v>
      </c>
      <c r="V20" s="69"/>
    </row>
    <row r="21" spans="2:22" ht="11.4" thickTop="1" thickBot="1" x14ac:dyDescent="0.25">
      <c r="B21" s="100"/>
      <c r="C21" s="101"/>
      <c r="D21" s="102"/>
      <c r="E21" s="102"/>
      <c r="F21" s="102"/>
      <c r="G21" s="103"/>
      <c r="H21" s="104"/>
      <c r="I21" s="105"/>
      <c r="J21" s="101"/>
      <c r="K21" s="102"/>
      <c r="L21" s="103"/>
      <c r="M21" s="106"/>
      <c r="N21" s="107"/>
      <c r="O21" s="108"/>
      <c r="P21" s="109"/>
      <c r="Q21" s="110"/>
      <c r="R21" s="111"/>
      <c r="S21" s="112">
        <f>SUM(S5:S19)</f>
        <v>0</v>
      </c>
      <c r="T21" s="102">
        <f>SUM(T5:T19)</f>
        <v>0</v>
      </c>
      <c r="U21" s="103">
        <f>SUM(U5:U19)</f>
        <v>0</v>
      </c>
      <c r="V21" s="108"/>
    </row>
    <row r="23" spans="2:22" s="54" customFormat="1" ht="12.6" customHeight="1" thickBot="1" x14ac:dyDescent="0.25">
      <c r="B23" s="45"/>
      <c r="E23" s="113"/>
      <c r="F23" s="113"/>
      <c r="G23" s="45"/>
      <c r="H23" s="45"/>
      <c r="I23" s="45"/>
      <c r="J23" s="45"/>
      <c r="K23" s="45"/>
      <c r="L23" s="45"/>
      <c r="M23" s="45"/>
      <c r="N23" s="45"/>
      <c r="O23" s="45"/>
      <c r="P23" s="45"/>
      <c r="Q23" s="45"/>
      <c r="R23" s="45"/>
      <c r="S23" s="45"/>
      <c r="T23" s="45"/>
      <c r="U23" s="45"/>
    </row>
    <row r="24" spans="2:22" s="54" customFormat="1" ht="12.6" customHeight="1" thickBot="1" x14ac:dyDescent="0.3">
      <c r="B24" s="400" t="s">
        <v>121</v>
      </c>
      <c r="C24" s="401"/>
      <c r="D24" s="401"/>
      <c r="E24" s="401"/>
      <c r="F24" s="401"/>
      <c r="G24" s="401"/>
      <c r="H24" s="401"/>
      <c r="I24" s="401"/>
      <c r="J24" s="401"/>
      <c r="K24" s="402"/>
      <c r="L24" s="45"/>
      <c r="M24" s="45"/>
      <c r="N24" s="45"/>
      <c r="O24" s="45"/>
      <c r="P24" s="45"/>
      <c r="Q24" s="45"/>
      <c r="R24" s="45"/>
      <c r="S24" s="45"/>
      <c r="T24" s="45"/>
      <c r="U24" s="45"/>
    </row>
    <row r="25" spans="2:22" s="54" customFormat="1" ht="31.2" thickBot="1" x14ac:dyDescent="0.25">
      <c r="B25" s="263" t="s">
        <v>115</v>
      </c>
      <c r="C25" s="264" t="s">
        <v>116</v>
      </c>
      <c r="D25" s="264" t="s">
        <v>117</v>
      </c>
      <c r="E25" s="264" t="s">
        <v>118</v>
      </c>
      <c r="F25" s="114" t="s">
        <v>119</v>
      </c>
      <c r="G25" s="115" t="s">
        <v>120</v>
      </c>
      <c r="H25" s="403" t="s">
        <v>53</v>
      </c>
      <c r="I25" s="403"/>
      <c r="J25" s="403"/>
      <c r="K25" s="404"/>
      <c r="L25" s="45"/>
      <c r="O25" s="45"/>
      <c r="Q25" s="116"/>
      <c r="R25" s="116"/>
      <c r="U25" s="45"/>
    </row>
    <row r="26" spans="2:22" s="54" customFormat="1" x14ac:dyDescent="0.2">
      <c r="B26" s="71"/>
      <c r="C26" s="72"/>
      <c r="D26" s="72"/>
      <c r="E26" s="72"/>
      <c r="F26" s="117">
        <f>SUMIF(H$5:H$22,B26,T$5:T$22)+SUMIF(I$5:I$22,B26,U$5:U$22)</f>
        <v>0</v>
      </c>
      <c r="G26" s="118" t="str">
        <f>IF(D26=0,"",F26/D26)</f>
        <v/>
      </c>
      <c r="H26" s="422"/>
      <c r="I26" s="422"/>
      <c r="J26" s="422"/>
      <c r="K26" s="423"/>
      <c r="Q26" s="119"/>
      <c r="R26" s="119"/>
    </row>
    <row r="27" spans="2:22" s="54" customFormat="1" x14ac:dyDescent="0.2">
      <c r="B27" s="73"/>
      <c r="C27" s="74"/>
      <c r="D27" s="74"/>
      <c r="E27" s="74"/>
      <c r="F27" s="48">
        <f>SUMIF(H$5:H$22,B27,T$5:T$22)+SUMIF(I$5:I$22,B27,U$5:U$22)</f>
        <v>0</v>
      </c>
      <c r="G27" s="118" t="str">
        <f>IF(D27=0,"",F27/D27)</f>
        <v/>
      </c>
      <c r="H27" s="405"/>
      <c r="I27" s="405"/>
      <c r="J27" s="405"/>
      <c r="K27" s="406"/>
      <c r="Q27" s="119"/>
      <c r="R27" s="119"/>
    </row>
    <row r="28" spans="2:22" s="54" customFormat="1" x14ac:dyDescent="0.2">
      <c r="B28" s="73"/>
      <c r="C28" s="74"/>
      <c r="D28" s="74"/>
      <c r="E28" s="74"/>
      <c r="F28" s="48">
        <f>SUMIF(H$5:H$22,B28,T$5:T$22)+SUMIF(I$5:I$22,B28,U$5:U$22)</f>
        <v>0</v>
      </c>
      <c r="G28" s="118" t="str">
        <f>IF(D28=0,"",F28/D28)</f>
        <v/>
      </c>
      <c r="H28" s="405"/>
      <c r="I28" s="405"/>
      <c r="J28" s="405"/>
      <c r="K28" s="406"/>
      <c r="Q28" s="119"/>
      <c r="R28" s="119"/>
    </row>
    <row r="29" spans="2:22" s="54" customFormat="1" x14ac:dyDescent="0.2">
      <c r="B29" s="73"/>
      <c r="C29" s="74"/>
      <c r="D29" s="74"/>
      <c r="E29" s="74"/>
      <c r="F29" s="48">
        <f>SUMIF(H$5:H$22,B29,T$5:T$22)+SUMIF(I$5:I$22,B29,U$5:U$22)</f>
        <v>0</v>
      </c>
      <c r="G29" s="118" t="str">
        <f>IF(D29=0,"",F29/D29)</f>
        <v/>
      </c>
      <c r="H29" s="405"/>
      <c r="I29" s="405"/>
      <c r="J29" s="405"/>
      <c r="K29" s="406"/>
      <c r="Q29" s="119"/>
      <c r="R29" s="119"/>
    </row>
    <row r="30" spans="2:22" s="54" customFormat="1" ht="10.8" thickBot="1" x14ac:dyDescent="0.25">
      <c r="B30" s="75"/>
      <c r="C30" s="76"/>
      <c r="D30" s="76"/>
      <c r="E30" s="76"/>
      <c r="F30" s="120">
        <f>SUMIF(H$5:H$22,B30,T$5:T$22)+SUMIF(I$5:I$22,B30,U$5:U$22)</f>
        <v>0</v>
      </c>
      <c r="G30" s="121" t="str">
        <f>IF(D30=0,"",F30/D30)</f>
        <v/>
      </c>
      <c r="H30" s="424"/>
      <c r="I30" s="424"/>
      <c r="J30" s="424"/>
      <c r="K30" s="425"/>
      <c r="Q30" s="119"/>
      <c r="R30" s="119"/>
    </row>
    <row r="31" spans="2:22" s="54" customFormat="1" ht="11.4" thickTop="1" thickBot="1" x14ac:dyDescent="0.25">
      <c r="B31" s="122" t="s">
        <v>83</v>
      </c>
      <c r="C31" s="123"/>
      <c r="D31" s="123">
        <f>SUM(D26:D30)</f>
        <v>0</v>
      </c>
      <c r="E31" s="123"/>
      <c r="F31" s="124"/>
      <c r="G31" s="125"/>
      <c r="H31" s="426"/>
      <c r="I31" s="426"/>
      <c r="J31" s="426"/>
      <c r="K31" s="427"/>
      <c r="Q31" s="119"/>
      <c r="R31" s="119"/>
    </row>
    <row r="32" spans="2:22" s="54" customFormat="1" x14ac:dyDescent="0.2">
      <c r="B32" s="126"/>
      <c r="C32" s="126"/>
      <c r="D32" s="126"/>
      <c r="E32" s="126"/>
      <c r="F32" s="127"/>
      <c r="G32" s="119"/>
      <c r="H32" s="45"/>
      <c r="I32" s="45"/>
      <c r="Q32" s="119"/>
      <c r="R32" s="119"/>
    </row>
    <row r="33" spans="2:21" x14ac:dyDescent="0.2">
      <c r="B33" s="128" t="s">
        <v>122</v>
      </c>
      <c r="E33" s="54"/>
      <c r="F33" s="54"/>
      <c r="G33" s="54"/>
      <c r="J33" s="54"/>
      <c r="K33" s="54"/>
      <c r="L33" s="54"/>
      <c r="M33" s="54"/>
      <c r="N33" s="54"/>
      <c r="O33" s="54"/>
      <c r="P33" s="54"/>
      <c r="Q33" s="54"/>
      <c r="R33" s="54"/>
      <c r="T33" s="54"/>
    </row>
    <row r="34" spans="2:21" ht="20.399999999999999" customHeight="1" x14ac:dyDescent="0.2">
      <c r="B34" s="409" t="s">
        <v>188</v>
      </c>
      <c r="C34" s="410"/>
      <c r="D34" s="410"/>
      <c r="E34" s="410"/>
      <c r="F34" s="410"/>
      <c r="G34" s="410"/>
      <c r="H34" s="410"/>
      <c r="I34" s="410"/>
      <c r="J34" s="410"/>
      <c r="K34" s="410"/>
      <c r="L34" s="410"/>
      <c r="M34" s="410"/>
      <c r="N34" s="410"/>
      <c r="O34" s="410"/>
      <c r="P34" s="410"/>
      <c r="Q34" s="410"/>
      <c r="R34" s="410"/>
      <c r="S34" s="410"/>
      <c r="T34" s="410"/>
      <c r="U34" s="410"/>
    </row>
    <row r="35" spans="2:21" x14ac:dyDescent="0.2">
      <c r="B35" s="128" t="s">
        <v>130</v>
      </c>
    </row>
    <row r="36" spans="2:21" x14ac:dyDescent="0.2">
      <c r="B36" s="128" t="s">
        <v>123</v>
      </c>
    </row>
    <row r="37" spans="2:21" ht="35.1" customHeight="1" x14ac:dyDescent="0.25">
      <c r="B37" s="411" t="s">
        <v>131</v>
      </c>
      <c r="C37" s="412"/>
      <c r="D37" s="412"/>
      <c r="E37" s="412"/>
      <c r="F37" s="412"/>
      <c r="G37" s="412"/>
      <c r="H37" s="412"/>
      <c r="I37" s="412"/>
      <c r="J37" s="412"/>
      <c r="K37" s="412"/>
      <c r="L37" s="412"/>
      <c r="M37" s="412"/>
      <c r="N37" s="412"/>
      <c r="O37" s="412"/>
      <c r="P37" s="412"/>
      <c r="Q37" s="412"/>
      <c r="R37" s="412"/>
      <c r="S37" s="412"/>
      <c r="T37" s="412"/>
      <c r="U37" s="412"/>
    </row>
    <row r="38" spans="2:21" x14ac:dyDescent="0.2">
      <c r="B38" s="128" t="s">
        <v>124</v>
      </c>
    </row>
    <row r="39" spans="2:21" x14ac:dyDescent="0.2">
      <c r="B39" s="129" t="s">
        <v>125</v>
      </c>
      <c r="E39" s="130"/>
      <c r="F39" s="130"/>
      <c r="G39" s="130"/>
      <c r="J39" s="130"/>
      <c r="K39" s="130"/>
      <c r="L39" s="130"/>
      <c r="M39" s="130"/>
      <c r="N39" s="130"/>
      <c r="O39" s="130"/>
      <c r="P39" s="130"/>
      <c r="Q39" s="130"/>
      <c r="R39" s="130"/>
      <c r="S39" s="130"/>
    </row>
    <row r="40" spans="2:21" x14ac:dyDescent="0.2">
      <c r="B40" s="129" t="s">
        <v>189</v>
      </c>
      <c r="E40" s="130"/>
      <c r="F40" s="130"/>
      <c r="G40" s="130"/>
      <c r="J40" s="130"/>
      <c r="K40" s="130"/>
      <c r="L40" s="130"/>
      <c r="M40" s="130"/>
      <c r="N40" s="130"/>
      <c r="O40" s="130"/>
      <c r="P40" s="130"/>
      <c r="Q40" s="130"/>
      <c r="R40" s="130"/>
      <c r="S40" s="130"/>
    </row>
  </sheetData>
  <sheetProtection formatCells="0" formatColumns="0" formatRows="0" insertColumns="0" insertRows="0" deleteColumns="0" deleteRows="0" selectLockedCells="1"/>
  <mergeCells count="17">
    <mergeCell ref="B34:U34"/>
    <mergeCell ref="B37:U37"/>
    <mergeCell ref="C3:G3"/>
    <mergeCell ref="S3:U3"/>
    <mergeCell ref="H3:I3"/>
    <mergeCell ref="J3:L3"/>
    <mergeCell ref="H26:K26"/>
    <mergeCell ref="H27:K27"/>
    <mergeCell ref="P3:R3"/>
    <mergeCell ref="H29:K29"/>
    <mergeCell ref="H30:K30"/>
    <mergeCell ref="H31:K31"/>
    <mergeCell ref="B2:V2"/>
    <mergeCell ref="H25:K25"/>
    <mergeCell ref="B24:K24"/>
    <mergeCell ref="H28:K28"/>
    <mergeCell ref="M3:N3"/>
  </mergeCells>
  <phoneticPr fontId="1" type="noConversion"/>
  <printOptions horizontalCentered="1"/>
  <pageMargins left="0.74803149606299213" right="0.74803149606299213" top="0.98425196850393704" bottom="0.98425196850393704" header="0.51181102362204722" footer="0.51181102362204722"/>
  <pageSetup paperSize="9" scale="74" orientation="landscape" r:id="rId1"/>
  <headerFooter alignWithMargins="0">
    <oddHeader>&amp;C&amp;"Trebuchet MS,Standaard"&amp;F</oddHeader>
    <oddFooter>&amp;L&amp;"Trebuchet MS,Standaard"Date d'impression: &amp;D&amp;R&amp;"Trebuchet MS,Standaard"&amp;P/&amp;N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V22"/>
  <sheetViews>
    <sheetView workbookViewId="0">
      <selection activeCell="B22" sqref="B22"/>
    </sheetView>
  </sheetViews>
  <sheetFormatPr defaultColWidth="9.109375" defaultRowHeight="13.2" outlineLevelCol="1" x14ac:dyDescent="0.25"/>
  <cols>
    <col min="1" max="1" width="4" style="55" customWidth="1"/>
    <col min="2" max="2" width="19.109375" style="55" customWidth="1"/>
    <col min="3" max="14" width="9.109375" style="55" outlineLevel="1"/>
    <col min="15" max="16384" width="9.109375" style="55"/>
  </cols>
  <sheetData>
    <row r="1" spans="2:22" ht="13.8" thickBot="1" x14ac:dyDescent="0.3">
      <c r="V1" s="156"/>
    </row>
    <row r="2" spans="2:22" ht="13.8" thickBot="1" x14ac:dyDescent="0.3">
      <c r="B2" s="157" t="s">
        <v>0</v>
      </c>
      <c r="C2" s="428" t="s">
        <v>133</v>
      </c>
      <c r="D2" s="429"/>
      <c r="E2" s="429"/>
      <c r="F2" s="429"/>
      <c r="G2" s="430"/>
      <c r="H2" s="428" t="s">
        <v>140</v>
      </c>
      <c r="I2" s="429"/>
      <c r="J2" s="429"/>
      <c r="K2" s="429"/>
      <c r="L2" s="429"/>
      <c r="M2" s="429"/>
      <c r="N2" s="430"/>
      <c r="O2" s="428" t="s">
        <v>145</v>
      </c>
      <c r="P2" s="429"/>
      <c r="Q2" s="429"/>
      <c r="R2" s="429"/>
      <c r="S2" s="429"/>
      <c r="T2" s="429"/>
      <c r="U2" s="430"/>
    </row>
    <row r="3" spans="2:22" s="165" customFormat="1" ht="53.4" thickBot="1" x14ac:dyDescent="0.3">
      <c r="B3" s="158" t="s">
        <v>194</v>
      </c>
      <c r="C3" s="159" t="s">
        <v>146</v>
      </c>
      <c r="D3" s="160" t="s">
        <v>134</v>
      </c>
      <c r="E3" s="160" t="s">
        <v>190</v>
      </c>
      <c r="F3" s="160" t="s">
        <v>135</v>
      </c>
      <c r="G3" s="161" t="s">
        <v>136</v>
      </c>
      <c r="H3" s="159" t="s">
        <v>141</v>
      </c>
      <c r="I3" s="160" t="s">
        <v>142</v>
      </c>
      <c r="J3" s="160" t="s">
        <v>193</v>
      </c>
      <c r="K3" s="160" t="s">
        <v>143</v>
      </c>
      <c r="L3" s="160" t="s">
        <v>191</v>
      </c>
      <c r="M3" s="160" t="s">
        <v>144</v>
      </c>
      <c r="N3" s="162" t="s">
        <v>2</v>
      </c>
      <c r="O3" s="163" t="s">
        <v>141</v>
      </c>
      <c r="P3" s="164" t="s">
        <v>142</v>
      </c>
      <c r="Q3" s="164" t="s">
        <v>193</v>
      </c>
      <c r="R3" s="164" t="s">
        <v>143</v>
      </c>
      <c r="S3" s="164" t="s">
        <v>191</v>
      </c>
      <c r="T3" s="164" t="s">
        <v>144</v>
      </c>
      <c r="U3" s="161" t="s">
        <v>2</v>
      </c>
    </row>
    <row r="4" spans="2:22" x14ac:dyDescent="0.25">
      <c r="B4" s="131"/>
      <c r="C4" s="132"/>
      <c r="D4" s="133"/>
      <c r="E4" s="133"/>
      <c r="F4" s="133"/>
      <c r="G4" s="166">
        <f>+D4/1000*273/(273+E4)*F4/1013</f>
        <v>0</v>
      </c>
      <c r="H4" s="132"/>
      <c r="I4" s="133"/>
      <c r="J4" s="133"/>
      <c r="K4" s="133"/>
      <c r="L4" s="133"/>
      <c r="M4" s="133"/>
      <c r="N4" s="134"/>
      <c r="O4" s="167" t="e">
        <f t="shared" ref="O4:U4" si="0">+H4/$G4/1000000</f>
        <v>#DIV/0!</v>
      </c>
      <c r="P4" s="168" t="e">
        <f t="shared" si="0"/>
        <v>#DIV/0!</v>
      </c>
      <c r="Q4" s="168" t="e">
        <f t="shared" si="0"/>
        <v>#DIV/0!</v>
      </c>
      <c r="R4" s="168" t="e">
        <f t="shared" si="0"/>
        <v>#DIV/0!</v>
      </c>
      <c r="S4" s="168" t="e">
        <f t="shared" si="0"/>
        <v>#DIV/0!</v>
      </c>
      <c r="T4" s="168" t="e">
        <f t="shared" si="0"/>
        <v>#DIV/0!</v>
      </c>
      <c r="U4" s="169" t="e">
        <f t="shared" si="0"/>
        <v>#DIV/0!</v>
      </c>
    </row>
    <row r="5" spans="2:22" x14ac:dyDescent="0.25">
      <c r="B5" s="135"/>
      <c r="C5" s="136"/>
      <c r="D5" s="137"/>
      <c r="E5" s="137"/>
      <c r="F5" s="137"/>
      <c r="G5" s="170"/>
      <c r="H5" s="136"/>
      <c r="I5" s="137"/>
      <c r="J5" s="137"/>
      <c r="K5" s="137"/>
      <c r="L5" s="137"/>
      <c r="M5" s="137"/>
      <c r="N5" s="138"/>
      <c r="O5" s="167"/>
      <c r="P5" s="168"/>
      <c r="Q5" s="168"/>
      <c r="R5" s="168"/>
      <c r="S5" s="168"/>
      <c r="T5" s="168"/>
      <c r="U5" s="169"/>
    </row>
    <row r="6" spans="2:22" ht="13.8" thickBot="1" x14ac:dyDescent="0.3">
      <c r="B6" s="139"/>
      <c r="C6" s="140"/>
      <c r="D6" s="141"/>
      <c r="E6" s="141"/>
      <c r="F6" s="141"/>
      <c r="G6" s="171"/>
      <c r="H6" s="140"/>
      <c r="I6" s="141"/>
      <c r="J6" s="141"/>
      <c r="K6" s="141"/>
      <c r="L6" s="141"/>
      <c r="M6" s="141"/>
      <c r="N6" s="142"/>
      <c r="O6" s="172"/>
      <c r="P6" s="173"/>
      <c r="Q6" s="173"/>
      <c r="R6" s="173"/>
      <c r="S6" s="173"/>
      <c r="T6" s="173"/>
      <c r="U6" s="174"/>
    </row>
    <row r="7" spans="2:22" ht="13.8" thickBot="1" x14ac:dyDescent="0.3"/>
    <row r="8" spans="2:22" ht="13.8" thickBot="1" x14ac:dyDescent="0.3">
      <c r="B8" s="157" t="s">
        <v>132</v>
      </c>
      <c r="C8" s="428" t="s">
        <v>133</v>
      </c>
      <c r="D8" s="429"/>
      <c r="E8" s="429"/>
      <c r="F8" s="429"/>
      <c r="G8" s="430"/>
      <c r="H8" s="428" t="s">
        <v>140</v>
      </c>
      <c r="I8" s="429"/>
      <c r="J8" s="429"/>
      <c r="K8" s="429"/>
      <c r="L8" s="429"/>
      <c r="M8" s="429"/>
      <c r="N8" s="430"/>
      <c r="O8" s="428" t="s">
        <v>145</v>
      </c>
      <c r="P8" s="429"/>
      <c r="Q8" s="429"/>
      <c r="R8" s="429"/>
      <c r="S8" s="429"/>
      <c r="T8" s="429"/>
      <c r="U8" s="430"/>
    </row>
    <row r="9" spans="2:22" s="165" customFormat="1" ht="53.4" thickBot="1" x14ac:dyDescent="0.3">
      <c r="B9" s="158" t="s">
        <v>194</v>
      </c>
      <c r="C9" s="159" t="s">
        <v>146</v>
      </c>
      <c r="D9" s="160" t="s">
        <v>134</v>
      </c>
      <c r="E9" s="160" t="s">
        <v>190</v>
      </c>
      <c r="F9" s="160" t="s">
        <v>135</v>
      </c>
      <c r="G9" s="161" t="s">
        <v>136</v>
      </c>
      <c r="H9" s="159" t="s">
        <v>141</v>
      </c>
      <c r="I9" s="160" t="s">
        <v>142</v>
      </c>
      <c r="J9" s="160" t="s">
        <v>193</v>
      </c>
      <c r="K9" s="160" t="s">
        <v>143</v>
      </c>
      <c r="L9" s="160" t="s">
        <v>191</v>
      </c>
      <c r="M9" s="160" t="s">
        <v>144</v>
      </c>
      <c r="N9" s="162" t="s">
        <v>2</v>
      </c>
      <c r="O9" s="163" t="s">
        <v>141</v>
      </c>
      <c r="P9" s="164" t="s">
        <v>142</v>
      </c>
      <c r="Q9" s="164" t="s">
        <v>193</v>
      </c>
      <c r="R9" s="164" t="s">
        <v>143</v>
      </c>
      <c r="S9" s="164" t="s">
        <v>191</v>
      </c>
      <c r="T9" s="164" t="s">
        <v>144</v>
      </c>
      <c r="U9" s="161" t="s">
        <v>2</v>
      </c>
    </row>
    <row r="10" spans="2:22" x14ac:dyDescent="0.25">
      <c r="B10" s="131"/>
      <c r="C10" s="132"/>
      <c r="D10" s="133"/>
      <c r="E10" s="133"/>
      <c r="F10" s="133"/>
      <c r="G10" s="166">
        <f>+D10/1000*273/(273+E10)*F10/1013</f>
        <v>0</v>
      </c>
      <c r="H10" s="132"/>
      <c r="I10" s="133"/>
      <c r="J10" s="133"/>
      <c r="K10" s="133"/>
      <c r="L10" s="133"/>
      <c r="M10" s="133"/>
      <c r="N10" s="134"/>
      <c r="O10" s="167" t="e">
        <f t="shared" ref="O10:U10" si="1">+H10/$G10/1000000</f>
        <v>#DIV/0!</v>
      </c>
      <c r="P10" s="168" t="e">
        <f t="shared" si="1"/>
        <v>#DIV/0!</v>
      </c>
      <c r="Q10" s="168" t="e">
        <f t="shared" si="1"/>
        <v>#DIV/0!</v>
      </c>
      <c r="R10" s="168" t="e">
        <f t="shared" si="1"/>
        <v>#DIV/0!</v>
      </c>
      <c r="S10" s="168" t="e">
        <f t="shared" si="1"/>
        <v>#DIV/0!</v>
      </c>
      <c r="T10" s="168" t="e">
        <f t="shared" si="1"/>
        <v>#DIV/0!</v>
      </c>
      <c r="U10" s="169" t="e">
        <f t="shared" si="1"/>
        <v>#DIV/0!</v>
      </c>
    </row>
    <row r="11" spans="2:22" x14ac:dyDescent="0.25">
      <c r="B11" s="135"/>
      <c r="C11" s="136"/>
      <c r="D11" s="137"/>
      <c r="E11" s="137"/>
      <c r="F11" s="137"/>
      <c r="G11" s="170"/>
      <c r="H11" s="136"/>
      <c r="I11" s="137"/>
      <c r="J11" s="137"/>
      <c r="K11" s="137"/>
      <c r="L11" s="137"/>
      <c r="M11" s="137"/>
      <c r="N11" s="138"/>
      <c r="O11" s="167"/>
      <c r="P11" s="168"/>
      <c r="Q11" s="168"/>
      <c r="R11" s="168"/>
      <c r="S11" s="168"/>
      <c r="T11" s="168"/>
      <c r="U11" s="169"/>
    </row>
    <row r="12" spans="2:22" ht="13.8" thickBot="1" x14ac:dyDescent="0.3">
      <c r="B12" s="139"/>
      <c r="C12" s="140"/>
      <c r="D12" s="141"/>
      <c r="E12" s="141"/>
      <c r="F12" s="141"/>
      <c r="G12" s="171"/>
      <c r="H12" s="140"/>
      <c r="I12" s="141"/>
      <c r="J12" s="141"/>
      <c r="K12" s="141"/>
      <c r="L12" s="141"/>
      <c r="M12" s="141"/>
      <c r="N12" s="142"/>
      <c r="O12" s="172"/>
      <c r="P12" s="173"/>
      <c r="Q12" s="173"/>
      <c r="R12" s="173"/>
      <c r="S12" s="173"/>
      <c r="T12" s="173"/>
      <c r="U12" s="174"/>
    </row>
    <row r="13" spans="2:22" ht="13.8" thickBot="1" x14ac:dyDescent="0.3"/>
    <row r="14" spans="2:22" ht="13.8" thickBot="1" x14ac:dyDescent="0.3">
      <c r="B14" s="157" t="s">
        <v>1</v>
      </c>
      <c r="C14" s="428" t="s">
        <v>133</v>
      </c>
      <c r="D14" s="429"/>
      <c r="E14" s="429"/>
      <c r="F14" s="429"/>
      <c r="G14" s="430"/>
      <c r="H14" s="428" t="s">
        <v>140</v>
      </c>
      <c r="I14" s="429"/>
      <c r="J14" s="429"/>
      <c r="K14" s="429"/>
      <c r="L14" s="429"/>
      <c r="M14" s="429"/>
      <c r="N14" s="430"/>
      <c r="O14" s="428" t="s">
        <v>145</v>
      </c>
      <c r="P14" s="429"/>
      <c r="Q14" s="429"/>
      <c r="R14" s="429"/>
      <c r="S14" s="429"/>
      <c r="T14" s="429"/>
      <c r="U14" s="430"/>
    </row>
    <row r="15" spans="2:22" s="165" customFormat="1" ht="53.4" thickBot="1" x14ac:dyDescent="0.3">
      <c r="B15" s="158" t="s">
        <v>194</v>
      </c>
      <c r="C15" s="159" t="s">
        <v>146</v>
      </c>
      <c r="D15" s="160" t="s">
        <v>134</v>
      </c>
      <c r="E15" s="160" t="s">
        <v>190</v>
      </c>
      <c r="F15" s="160" t="s">
        <v>135</v>
      </c>
      <c r="G15" s="161" t="s">
        <v>136</v>
      </c>
      <c r="H15" s="159" t="s">
        <v>141</v>
      </c>
      <c r="I15" s="160" t="s">
        <v>142</v>
      </c>
      <c r="J15" s="160" t="s">
        <v>193</v>
      </c>
      <c r="K15" s="160" t="s">
        <v>143</v>
      </c>
      <c r="L15" s="160" t="s">
        <v>191</v>
      </c>
      <c r="M15" s="160" t="s">
        <v>144</v>
      </c>
      <c r="N15" s="162" t="s">
        <v>2</v>
      </c>
      <c r="O15" s="163" t="s">
        <v>141</v>
      </c>
      <c r="P15" s="164" t="s">
        <v>142</v>
      </c>
      <c r="Q15" s="164" t="s">
        <v>193</v>
      </c>
      <c r="R15" s="164" t="s">
        <v>143</v>
      </c>
      <c r="S15" s="164" t="s">
        <v>191</v>
      </c>
      <c r="T15" s="164" t="s">
        <v>144</v>
      </c>
      <c r="U15" s="161" t="s">
        <v>2</v>
      </c>
    </row>
    <row r="16" spans="2:22" x14ac:dyDescent="0.25">
      <c r="B16" s="131"/>
      <c r="C16" s="132"/>
      <c r="D16" s="133"/>
      <c r="E16" s="133"/>
      <c r="F16" s="133"/>
      <c r="G16" s="166">
        <f>+D16/1000*273/(273+E16)*F16/1013</f>
        <v>0</v>
      </c>
      <c r="H16" s="143"/>
      <c r="I16" s="133"/>
      <c r="J16" s="133"/>
      <c r="K16" s="133"/>
      <c r="L16" s="133"/>
      <c r="M16" s="133"/>
      <c r="N16" s="134"/>
      <c r="O16" s="167" t="e">
        <f t="shared" ref="O16:U16" si="2">+H16/$G16/1000000</f>
        <v>#DIV/0!</v>
      </c>
      <c r="P16" s="168" t="e">
        <f t="shared" si="2"/>
        <v>#DIV/0!</v>
      </c>
      <c r="Q16" s="168" t="e">
        <f t="shared" si="2"/>
        <v>#DIV/0!</v>
      </c>
      <c r="R16" s="168" t="e">
        <f t="shared" si="2"/>
        <v>#DIV/0!</v>
      </c>
      <c r="S16" s="168" t="e">
        <f t="shared" si="2"/>
        <v>#DIV/0!</v>
      </c>
      <c r="T16" s="168" t="e">
        <f t="shared" si="2"/>
        <v>#DIV/0!</v>
      </c>
      <c r="U16" s="169" t="e">
        <f t="shared" si="2"/>
        <v>#DIV/0!</v>
      </c>
    </row>
    <row r="17" spans="2:21" x14ac:dyDescent="0.25">
      <c r="B17" s="135"/>
      <c r="C17" s="136"/>
      <c r="D17" s="137"/>
      <c r="E17" s="137"/>
      <c r="F17" s="137"/>
      <c r="G17" s="170"/>
      <c r="H17" s="144"/>
      <c r="I17" s="137"/>
      <c r="J17" s="137"/>
      <c r="K17" s="137"/>
      <c r="L17" s="137"/>
      <c r="M17" s="137"/>
      <c r="N17" s="138"/>
      <c r="O17" s="167"/>
      <c r="P17" s="168"/>
      <c r="Q17" s="168"/>
      <c r="R17" s="168"/>
      <c r="S17" s="168"/>
      <c r="T17" s="168"/>
      <c r="U17" s="169"/>
    </row>
    <row r="18" spans="2:21" ht="13.8" thickBot="1" x14ac:dyDescent="0.3">
      <c r="B18" s="145"/>
      <c r="C18" s="146"/>
      <c r="D18" s="147"/>
      <c r="E18" s="147"/>
      <c r="F18" s="147"/>
      <c r="G18" s="171"/>
      <c r="H18" s="148"/>
      <c r="I18" s="147"/>
      <c r="J18" s="147"/>
      <c r="K18" s="147"/>
      <c r="L18" s="147"/>
      <c r="M18" s="147"/>
      <c r="N18" s="149"/>
      <c r="O18" s="167"/>
      <c r="P18" s="168"/>
      <c r="Q18" s="168"/>
      <c r="R18" s="168"/>
      <c r="S18" s="168"/>
      <c r="T18" s="168"/>
      <c r="U18" s="169"/>
    </row>
    <row r="19" spans="2:21" ht="14.4" thickTop="1" thickBot="1" x14ac:dyDescent="0.3">
      <c r="B19" s="175" t="s">
        <v>137</v>
      </c>
      <c r="C19" s="176"/>
      <c r="D19" s="177"/>
      <c r="E19" s="177"/>
      <c r="F19" s="177"/>
      <c r="G19" s="178"/>
      <c r="H19" s="179"/>
      <c r="I19" s="180"/>
      <c r="J19" s="180"/>
      <c r="K19" s="180"/>
      <c r="L19" s="180"/>
      <c r="M19" s="180"/>
      <c r="N19" s="181"/>
      <c r="O19" s="150"/>
      <c r="P19" s="151">
        <v>5</v>
      </c>
      <c r="Q19" s="151">
        <v>100</v>
      </c>
      <c r="R19" s="151">
        <v>100</v>
      </c>
      <c r="S19" s="151">
        <v>100</v>
      </c>
      <c r="T19" s="151"/>
      <c r="U19" s="152"/>
    </row>
    <row r="20" spans="2:21" ht="13.8" thickBot="1" x14ac:dyDescent="0.3">
      <c r="B20" s="182" t="s">
        <v>138</v>
      </c>
      <c r="C20" s="183"/>
      <c r="D20" s="184"/>
      <c r="E20" s="184"/>
      <c r="F20" s="184"/>
      <c r="G20" s="185"/>
      <c r="H20" s="186"/>
      <c r="I20" s="187"/>
      <c r="J20" s="187"/>
      <c r="K20" s="187"/>
      <c r="L20" s="187"/>
      <c r="M20" s="187"/>
      <c r="N20" s="188"/>
      <c r="O20" s="153"/>
      <c r="P20" s="154">
        <v>25</v>
      </c>
      <c r="Q20" s="154">
        <v>2000</v>
      </c>
      <c r="R20" s="154">
        <v>2000</v>
      </c>
      <c r="S20" s="154">
        <v>2000</v>
      </c>
      <c r="T20" s="154"/>
      <c r="U20" s="155"/>
    </row>
    <row r="21" spans="2:21" x14ac:dyDescent="0.25">
      <c r="B21" s="55" t="s">
        <v>84</v>
      </c>
    </row>
    <row r="22" spans="2:21" x14ac:dyDescent="0.25">
      <c r="B22" s="156" t="s">
        <v>139</v>
      </c>
    </row>
  </sheetData>
  <sheetProtection formatColumns="0" formatRows="0" insertColumns="0" insertRows="0" deleteColumns="0" deleteRows="0" selectLockedCells="1"/>
  <mergeCells count="9">
    <mergeCell ref="H14:N14"/>
    <mergeCell ref="O14:U14"/>
    <mergeCell ref="H2:N2"/>
    <mergeCell ref="C14:G14"/>
    <mergeCell ref="O2:U2"/>
    <mergeCell ref="H8:N8"/>
    <mergeCell ref="O8:U8"/>
    <mergeCell ref="C8:G8"/>
    <mergeCell ref="C2:G2"/>
  </mergeCells>
  <phoneticPr fontId="1" type="noConversion"/>
  <conditionalFormatting sqref="O16:U18 O4:U6 O10:U12">
    <cfRule type="cellIs" dxfId="0" priority="1" stopIfTrue="1" operator="greaterThan">
      <formula>O$19</formula>
    </cfRule>
  </conditionalFormatting>
  <printOptions horizontalCentered="1"/>
  <pageMargins left="0.74803149606299213" right="0.74803149606299213" top="0.98425196850393704" bottom="0.98425196850393704" header="0.51181102362204722" footer="0.51181102362204722"/>
  <pageSetup paperSize="9" scale="67" orientation="landscape" r:id="rId1"/>
  <headerFooter alignWithMargins="0">
    <oddHeader>&amp;C&amp;"Trebuchet MS,Standaard"&amp;F</oddHeader>
    <oddFooter>&amp;L&amp;"Trebuchet MS,Standaard"Date d'impression: &amp;D&amp;R&amp;"Trebuchet MS,Standaard"&amp;P/&amp;N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71"/>
  <sheetViews>
    <sheetView showZeros="0" zoomScale="130" zoomScaleNormal="130" workbookViewId="0">
      <selection activeCell="G63" sqref="G63"/>
    </sheetView>
  </sheetViews>
  <sheetFormatPr defaultColWidth="8.88671875" defaultRowHeight="13.2" x14ac:dyDescent="0.25"/>
  <cols>
    <col min="1" max="1" width="4" style="55" customWidth="1"/>
    <col min="2" max="11" width="10.109375" style="55" customWidth="1"/>
    <col min="12" max="12" width="27.88671875" style="215" customWidth="1"/>
    <col min="13" max="16" width="10.109375" style="55" customWidth="1"/>
    <col min="17" max="17" width="21.33203125" style="55" customWidth="1"/>
    <col min="18" max="19" width="10.109375" style="55" customWidth="1"/>
    <col min="20" max="21" width="8.88671875" style="55" customWidth="1"/>
    <col min="22" max="22" width="2.33203125" style="55" hidden="1" customWidth="1"/>
    <col min="23" max="23" width="2.33203125" style="55" customWidth="1"/>
    <col min="24" max="31" width="10.109375" style="55" customWidth="1"/>
    <col min="32" max="33" width="8.88671875" style="55" customWidth="1"/>
    <col min="34" max="34" width="3.6640625" style="55" customWidth="1"/>
    <col min="35" max="35" width="10.44140625" style="55" customWidth="1"/>
    <col min="36" max="37" width="10.33203125" style="55" customWidth="1"/>
    <col min="38" max="44" width="8.88671875" style="55" customWidth="1"/>
    <col min="45" max="45" width="1.6640625" style="55" customWidth="1"/>
    <col min="46" max="46" width="10.44140625" style="55" customWidth="1"/>
    <col min="47" max="48" width="10.33203125" style="55" customWidth="1"/>
    <col min="49" max="55" width="8.88671875" style="55" customWidth="1"/>
    <col min="56" max="56" width="3" style="55" customWidth="1"/>
    <col min="57" max="57" width="10.109375" style="55" customWidth="1"/>
    <col min="58" max="66" width="8.88671875" style="55" customWidth="1"/>
    <col min="67" max="67" width="4.33203125" style="55" customWidth="1"/>
    <col min="68" max="68" width="11.109375" style="55" customWidth="1"/>
    <col min="69" max="77" width="8.88671875" style="55" customWidth="1"/>
    <col min="78" max="78" width="2.33203125" style="55" customWidth="1"/>
    <col min="79" max="79" width="10.33203125" style="55" customWidth="1"/>
    <col min="80" max="88" width="8.88671875" style="55" customWidth="1"/>
    <col min="89" max="89" width="22.33203125" style="55" customWidth="1"/>
    <col min="90" max="16384" width="8.88671875" style="55"/>
  </cols>
  <sheetData>
    <row r="1" spans="1:12" ht="13.8" thickBot="1" x14ac:dyDescent="0.3"/>
    <row r="2" spans="1:12" ht="13.2" customHeight="1" thickBot="1" x14ac:dyDescent="0.3">
      <c r="B2" s="400" t="s">
        <v>251</v>
      </c>
      <c r="C2" s="401"/>
      <c r="D2" s="401"/>
      <c r="E2" s="401"/>
      <c r="F2" s="401"/>
      <c r="G2" s="401"/>
      <c r="H2" s="401"/>
      <c r="I2" s="401"/>
      <c r="J2" s="401"/>
      <c r="K2" s="401"/>
      <c r="L2" s="402"/>
    </row>
    <row r="3" spans="1:12" ht="21.6" thickBot="1" x14ac:dyDescent="0.3">
      <c r="B3" s="216"/>
      <c r="C3" s="217" t="s">
        <v>147</v>
      </c>
      <c r="D3" s="217" t="s">
        <v>148</v>
      </c>
      <c r="E3" s="217" t="s">
        <v>149</v>
      </c>
      <c r="F3" s="217" t="s">
        <v>150</v>
      </c>
      <c r="G3" s="217" t="s">
        <v>151</v>
      </c>
      <c r="H3" s="217" t="s">
        <v>152</v>
      </c>
      <c r="I3" s="217" t="s">
        <v>153</v>
      </c>
      <c r="J3" s="218" t="s">
        <v>154</v>
      </c>
      <c r="K3" s="219" t="s">
        <v>155</v>
      </c>
      <c r="L3" s="220" t="s">
        <v>53</v>
      </c>
    </row>
    <row r="4" spans="1:12" ht="28.5" customHeight="1" x14ac:dyDescent="0.25">
      <c r="B4" s="221" t="s">
        <v>220</v>
      </c>
      <c r="C4" s="189"/>
      <c r="D4" s="189"/>
      <c r="E4" s="189"/>
      <c r="F4" s="189"/>
      <c r="G4" s="189"/>
      <c r="H4" s="189"/>
      <c r="I4" s="189"/>
      <c r="J4" s="190"/>
      <c r="K4" s="191"/>
      <c r="L4" s="192"/>
    </row>
    <row r="5" spans="1:12" ht="21" x14ac:dyDescent="0.25">
      <c r="B5" s="222" t="s">
        <v>156</v>
      </c>
      <c r="C5" s="193"/>
      <c r="D5" s="193"/>
      <c r="E5" s="193"/>
      <c r="F5" s="193"/>
      <c r="G5" s="193"/>
      <c r="H5" s="193"/>
      <c r="I5" s="193"/>
      <c r="J5" s="194"/>
      <c r="K5" s="195"/>
      <c r="L5" s="196"/>
    </row>
    <row r="6" spans="1:12" ht="31.2" x14ac:dyDescent="0.25">
      <c r="B6" s="222" t="s">
        <v>157</v>
      </c>
      <c r="C6" s="193"/>
      <c r="D6" s="193"/>
      <c r="E6" s="193"/>
      <c r="F6" s="193"/>
      <c r="G6" s="193"/>
      <c r="H6" s="193"/>
      <c r="I6" s="193"/>
      <c r="J6" s="194"/>
      <c r="K6" s="195"/>
      <c r="L6" s="196"/>
    </row>
    <row r="7" spans="1:12" ht="41.4" x14ac:dyDescent="0.25">
      <c r="B7" s="222" t="s">
        <v>158</v>
      </c>
      <c r="C7" s="193"/>
      <c r="D7" s="193"/>
      <c r="E7" s="193"/>
      <c r="F7" s="193"/>
      <c r="G7" s="193"/>
      <c r="H7" s="193"/>
      <c r="I7" s="193"/>
      <c r="J7" s="194"/>
      <c r="K7" s="195"/>
      <c r="L7" s="196"/>
    </row>
    <row r="8" spans="1:12" ht="21.6" thickBot="1" x14ac:dyDescent="0.3">
      <c r="B8" s="223" t="s">
        <v>159</v>
      </c>
      <c r="C8" s="197"/>
      <c r="D8" s="197"/>
      <c r="E8" s="197"/>
      <c r="F8" s="197"/>
      <c r="G8" s="197"/>
      <c r="H8" s="197"/>
      <c r="I8" s="197"/>
      <c r="J8" s="198"/>
      <c r="K8" s="199"/>
      <c r="L8" s="200" t="s">
        <v>162</v>
      </c>
    </row>
    <row r="9" spans="1:12" s="50" customFormat="1" x14ac:dyDescent="0.25">
      <c r="B9" s="224" t="s">
        <v>160</v>
      </c>
      <c r="C9" s="225"/>
      <c r="D9" s="226"/>
      <c r="E9" s="226"/>
      <c r="F9" s="226"/>
      <c r="G9" s="226"/>
      <c r="H9" s="226"/>
      <c r="I9" s="226"/>
      <c r="J9" s="226"/>
      <c r="K9" s="226"/>
      <c r="L9" s="227"/>
    </row>
    <row r="10" spans="1:12" s="50" customFormat="1" x14ac:dyDescent="0.25">
      <c r="B10" s="224" t="s">
        <v>161</v>
      </c>
      <c r="C10" s="225"/>
      <c r="D10" s="226"/>
      <c r="E10" s="226"/>
      <c r="F10" s="226"/>
      <c r="G10" s="226"/>
      <c r="H10" s="226"/>
      <c r="I10" s="226"/>
      <c r="J10" s="226"/>
      <c r="K10" s="226"/>
      <c r="L10" s="227"/>
    </row>
    <row r="11" spans="1:12" ht="13.2" customHeight="1" thickBot="1" x14ac:dyDescent="0.3"/>
    <row r="12" spans="1:12" ht="13.2" customHeight="1" thickBot="1" x14ac:dyDescent="0.3">
      <c r="B12" s="400" t="s">
        <v>10</v>
      </c>
      <c r="C12" s="401"/>
      <c r="D12" s="401"/>
      <c r="E12" s="401"/>
      <c r="F12" s="401"/>
      <c r="G12" s="401"/>
      <c r="H12" s="401"/>
      <c r="I12" s="401"/>
      <c r="J12" s="401"/>
      <c r="K12" s="401"/>
      <c r="L12" s="402"/>
    </row>
    <row r="13" spans="1:12" ht="13.8" thickBot="1" x14ac:dyDescent="0.3">
      <c r="B13" s="216" t="s">
        <v>93</v>
      </c>
      <c r="C13" s="217" t="s">
        <v>147</v>
      </c>
      <c r="D13" s="217" t="s">
        <v>148</v>
      </c>
      <c r="E13" s="217" t="s">
        <v>149</v>
      </c>
      <c r="F13" s="217" t="s">
        <v>150</v>
      </c>
      <c r="G13" s="217" t="s">
        <v>151</v>
      </c>
      <c r="H13" s="217" t="s">
        <v>152</v>
      </c>
      <c r="I13" s="217" t="s">
        <v>153</v>
      </c>
      <c r="J13" s="218" t="s">
        <v>154</v>
      </c>
      <c r="K13" s="435" t="s">
        <v>53</v>
      </c>
      <c r="L13" s="436"/>
    </row>
    <row r="14" spans="1:12" s="45" customFormat="1" ht="13.2" customHeight="1" x14ac:dyDescent="0.2">
      <c r="A14" s="46"/>
      <c r="B14" s="201"/>
      <c r="C14" s="57"/>
      <c r="D14" s="57"/>
      <c r="E14" s="57"/>
      <c r="F14" s="57"/>
      <c r="G14" s="57"/>
      <c r="H14" s="57"/>
      <c r="I14" s="57"/>
      <c r="J14" s="202"/>
      <c r="K14" s="448"/>
      <c r="L14" s="449"/>
    </row>
    <row r="15" spans="1:12" s="45" customFormat="1" ht="13.2" customHeight="1" x14ac:dyDescent="0.2">
      <c r="A15" s="46"/>
      <c r="B15" s="42"/>
      <c r="C15" s="43"/>
      <c r="D15" s="43"/>
      <c r="E15" s="43"/>
      <c r="F15" s="43"/>
      <c r="G15" s="43"/>
      <c r="H15" s="43"/>
      <c r="I15" s="43"/>
      <c r="J15" s="203"/>
      <c r="K15" s="450"/>
      <c r="L15" s="451"/>
    </row>
    <row r="16" spans="1:12" s="45" customFormat="1" ht="13.2" customHeight="1" x14ac:dyDescent="0.2">
      <c r="A16" s="46"/>
      <c r="B16" s="42"/>
      <c r="C16" s="43"/>
      <c r="D16" s="43"/>
      <c r="E16" s="43"/>
      <c r="F16" s="43"/>
      <c r="G16" s="43"/>
      <c r="H16" s="43"/>
      <c r="I16" s="43"/>
      <c r="J16" s="203"/>
      <c r="K16" s="441"/>
      <c r="L16" s="442"/>
    </row>
    <row r="17" spans="1:16" s="45" customFormat="1" ht="13.2" customHeight="1" x14ac:dyDescent="0.2">
      <c r="A17" s="46"/>
      <c r="B17" s="42"/>
      <c r="C17" s="43"/>
      <c r="D17" s="43"/>
      <c r="E17" s="43"/>
      <c r="F17" s="43"/>
      <c r="G17" s="43"/>
      <c r="H17" s="43"/>
      <c r="I17" s="43"/>
      <c r="J17" s="203"/>
      <c r="K17" s="441"/>
      <c r="L17" s="442"/>
    </row>
    <row r="18" spans="1:16" s="45" customFormat="1" ht="13.2" customHeight="1" x14ac:dyDescent="0.2">
      <c r="A18" s="46"/>
      <c r="B18" s="42"/>
      <c r="C18" s="43"/>
      <c r="D18" s="43"/>
      <c r="E18" s="43"/>
      <c r="F18" s="43"/>
      <c r="G18" s="43"/>
      <c r="H18" s="43"/>
      <c r="I18" s="43"/>
      <c r="J18" s="203"/>
      <c r="K18" s="441"/>
      <c r="L18" s="442"/>
    </row>
    <row r="19" spans="1:16" s="45" customFormat="1" ht="13.2" customHeight="1" x14ac:dyDescent="0.2">
      <c r="A19" s="46"/>
      <c r="B19" s="42"/>
      <c r="C19" s="43"/>
      <c r="D19" s="43"/>
      <c r="E19" s="43"/>
      <c r="F19" s="43"/>
      <c r="G19" s="43"/>
      <c r="H19" s="43"/>
      <c r="I19" s="43"/>
      <c r="J19" s="203"/>
      <c r="K19" s="441"/>
      <c r="L19" s="442"/>
    </row>
    <row r="20" spans="1:16" s="45" customFormat="1" ht="13.2" customHeight="1" x14ac:dyDescent="0.2">
      <c r="A20" s="46"/>
      <c r="B20" s="42"/>
      <c r="C20" s="43"/>
      <c r="D20" s="43"/>
      <c r="E20" s="43"/>
      <c r="F20" s="43"/>
      <c r="G20" s="43"/>
      <c r="H20" s="43"/>
      <c r="I20" s="43"/>
      <c r="J20" s="203"/>
      <c r="K20" s="441"/>
      <c r="L20" s="442"/>
    </row>
    <row r="21" spans="1:16" s="45" customFormat="1" ht="13.2" customHeight="1" x14ac:dyDescent="0.2">
      <c r="A21" s="46"/>
      <c r="B21" s="42"/>
      <c r="C21" s="43"/>
      <c r="D21" s="43"/>
      <c r="E21" s="43"/>
      <c r="F21" s="43"/>
      <c r="G21" s="43"/>
      <c r="H21" s="43"/>
      <c r="I21" s="43"/>
      <c r="J21" s="203"/>
      <c r="K21" s="441"/>
      <c r="L21" s="442"/>
    </row>
    <row r="22" spans="1:16" s="45" customFormat="1" ht="13.2" customHeight="1" x14ac:dyDescent="0.2">
      <c r="A22" s="46"/>
      <c r="B22" s="42"/>
      <c r="C22" s="43"/>
      <c r="D22" s="43"/>
      <c r="E22" s="43"/>
      <c r="F22" s="43"/>
      <c r="G22" s="43"/>
      <c r="H22" s="43"/>
      <c r="I22" s="43"/>
      <c r="J22" s="203"/>
      <c r="K22" s="441"/>
      <c r="L22" s="442"/>
    </row>
    <row r="23" spans="1:16" s="45" customFormat="1" ht="13.2" customHeight="1" x14ac:dyDescent="0.2">
      <c r="A23" s="46"/>
      <c r="B23" s="42"/>
      <c r="C23" s="43"/>
      <c r="D23" s="43"/>
      <c r="E23" s="43"/>
      <c r="F23" s="43"/>
      <c r="G23" s="43"/>
      <c r="H23" s="43"/>
      <c r="I23" s="43"/>
      <c r="J23" s="203"/>
      <c r="K23" s="441"/>
      <c r="L23" s="442"/>
    </row>
    <row r="24" spans="1:16" s="45" customFormat="1" ht="13.2" customHeight="1" thickBot="1" x14ac:dyDescent="0.25">
      <c r="A24" s="46"/>
      <c r="B24" s="204"/>
      <c r="C24" s="205"/>
      <c r="D24" s="205"/>
      <c r="E24" s="205"/>
      <c r="F24" s="205"/>
      <c r="G24" s="205"/>
      <c r="H24" s="205"/>
      <c r="I24" s="205"/>
      <c r="J24" s="206"/>
      <c r="K24" s="443"/>
      <c r="L24" s="444"/>
    </row>
    <row r="25" spans="1:16" s="54" customFormat="1" ht="13.2" customHeight="1" x14ac:dyDescent="0.2">
      <c r="B25" s="128" t="s">
        <v>192</v>
      </c>
      <c r="C25" s="113"/>
      <c r="D25" s="113"/>
      <c r="E25" s="113"/>
      <c r="F25" s="113"/>
      <c r="G25" s="113"/>
      <c r="H25" s="113"/>
      <c r="I25" s="113"/>
      <c r="J25" s="113"/>
      <c r="K25" s="113"/>
      <c r="L25" s="228"/>
      <c r="M25" s="113"/>
      <c r="N25" s="113"/>
      <c r="O25" s="113"/>
      <c r="P25" s="113"/>
    </row>
    <row r="26" spans="1:16" ht="13.2" customHeight="1" thickBot="1" x14ac:dyDescent="0.3"/>
    <row r="27" spans="1:16" ht="13.2" customHeight="1" thickBot="1" x14ac:dyDescent="0.3">
      <c r="B27" s="400" t="s">
        <v>252</v>
      </c>
      <c r="C27" s="401"/>
      <c r="D27" s="401"/>
      <c r="E27" s="401"/>
      <c r="F27" s="401"/>
      <c r="G27" s="401"/>
      <c r="H27" s="401"/>
      <c r="I27" s="401"/>
      <c r="J27" s="401"/>
      <c r="K27" s="401"/>
      <c r="L27" s="402"/>
    </row>
    <row r="28" spans="1:16" ht="13.8" thickBot="1" x14ac:dyDescent="0.3">
      <c r="B28" s="216" t="s">
        <v>93</v>
      </c>
      <c r="C28" s="217" t="s">
        <v>147</v>
      </c>
      <c r="D28" s="217" t="s">
        <v>148</v>
      </c>
      <c r="E28" s="217" t="s">
        <v>149</v>
      </c>
      <c r="F28" s="217" t="s">
        <v>150</v>
      </c>
      <c r="G28" s="217" t="s">
        <v>151</v>
      </c>
      <c r="H28" s="217" t="s">
        <v>152</v>
      </c>
      <c r="I28" s="217" t="s">
        <v>153</v>
      </c>
      <c r="J28" s="218" t="s">
        <v>154</v>
      </c>
      <c r="K28" s="435" t="s">
        <v>53</v>
      </c>
      <c r="L28" s="436"/>
    </row>
    <row r="29" spans="1:16" ht="13.2" customHeight="1" x14ac:dyDescent="0.25">
      <c r="B29" s="201"/>
      <c r="C29" s="207"/>
      <c r="D29" s="207"/>
      <c r="E29" s="207"/>
      <c r="F29" s="207"/>
      <c r="G29" s="207"/>
      <c r="H29" s="207"/>
      <c r="I29" s="207"/>
      <c r="J29" s="208"/>
      <c r="K29" s="448"/>
      <c r="L29" s="449"/>
    </row>
    <row r="30" spans="1:16" ht="13.2" customHeight="1" x14ac:dyDescent="0.25">
      <c r="B30" s="201"/>
      <c r="C30" s="207"/>
      <c r="D30" s="207"/>
      <c r="E30" s="207"/>
      <c r="F30" s="207"/>
      <c r="G30" s="207"/>
      <c r="H30" s="207"/>
      <c r="I30" s="207"/>
      <c r="J30" s="208"/>
      <c r="K30" s="450"/>
      <c r="L30" s="451"/>
      <c r="M30" s="229"/>
      <c r="N30" s="229"/>
      <c r="O30" s="229"/>
      <c r="P30" s="229"/>
    </row>
    <row r="31" spans="1:16" ht="13.2" customHeight="1" x14ac:dyDescent="0.25">
      <c r="B31" s="42"/>
      <c r="C31" s="207"/>
      <c r="D31" s="207"/>
      <c r="E31" s="207"/>
      <c r="F31" s="207"/>
      <c r="G31" s="207"/>
      <c r="H31" s="207"/>
      <c r="I31" s="207"/>
      <c r="J31" s="208"/>
      <c r="K31" s="441"/>
      <c r="L31" s="442"/>
      <c r="M31" s="229"/>
      <c r="N31" s="229"/>
      <c r="O31" s="229"/>
      <c r="P31" s="229"/>
    </row>
    <row r="32" spans="1:16" ht="13.2" customHeight="1" x14ac:dyDescent="0.25">
      <c r="B32" s="42"/>
      <c r="C32" s="207"/>
      <c r="D32" s="207"/>
      <c r="E32" s="207"/>
      <c r="F32" s="207"/>
      <c r="G32" s="207"/>
      <c r="H32" s="207"/>
      <c r="I32" s="207"/>
      <c r="J32" s="208"/>
      <c r="K32" s="441"/>
      <c r="L32" s="442"/>
    </row>
    <row r="33" spans="2:12" ht="13.2" customHeight="1" x14ac:dyDescent="0.25">
      <c r="B33" s="42"/>
      <c r="C33" s="207"/>
      <c r="D33" s="207"/>
      <c r="E33" s="207"/>
      <c r="F33" s="207"/>
      <c r="G33" s="207"/>
      <c r="H33" s="207"/>
      <c r="I33" s="207"/>
      <c r="J33" s="208"/>
      <c r="K33" s="441"/>
      <c r="L33" s="442"/>
    </row>
    <row r="34" spans="2:12" ht="13.2" customHeight="1" x14ac:dyDescent="0.25">
      <c r="B34" s="42"/>
      <c r="C34" s="207"/>
      <c r="D34" s="207"/>
      <c r="E34" s="207"/>
      <c r="F34" s="207"/>
      <c r="G34" s="207"/>
      <c r="H34" s="207"/>
      <c r="I34" s="207"/>
      <c r="J34" s="208"/>
      <c r="K34" s="441"/>
      <c r="L34" s="442"/>
    </row>
    <row r="35" spans="2:12" ht="13.2" customHeight="1" x14ac:dyDescent="0.25">
      <c r="B35" s="42"/>
      <c r="C35" s="207"/>
      <c r="D35" s="207"/>
      <c r="E35" s="207"/>
      <c r="F35" s="207"/>
      <c r="G35" s="207"/>
      <c r="H35" s="207"/>
      <c r="I35" s="207"/>
      <c r="J35" s="208"/>
      <c r="K35" s="441"/>
      <c r="L35" s="442"/>
    </row>
    <row r="36" spans="2:12" ht="13.2" customHeight="1" x14ac:dyDescent="0.25">
      <c r="B36" s="42"/>
      <c r="C36" s="207"/>
      <c r="D36" s="207"/>
      <c r="E36" s="207"/>
      <c r="F36" s="207"/>
      <c r="G36" s="207"/>
      <c r="H36" s="207"/>
      <c r="I36" s="207"/>
      <c r="J36" s="208"/>
      <c r="K36" s="441"/>
      <c r="L36" s="442"/>
    </row>
    <row r="37" spans="2:12" ht="13.2" customHeight="1" x14ac:dyDescent="0.25">
      <c r="B37" s="42"/>
      <c r="C37" s="207"/>
      <c r="D37" s="207"/>
      <c r="E37" s="207"/>
      <c r="F37" s="207"/>
      <c r="G37" s="207"/>
      <c r="H37" s="207"/>
      <c r="I37" s="207"/>
      <c r="J37" s="208"/>
      <c r="K37" s="441"/>
      <c r="L37" s="442"/>
    </row>
    <row r="38" spans="2:12" ht="13.2" customHeight="1" x14ac:dyDescent="0.25">
      <c r="B38" s="42"/>
      <c r="C38" s="207"/>
      <c r="D38" s="207"/>
      <c r="E38" s="207"/>
      <c r="F38" s="207"/>
      <c r="G38" s="207"/>
      <c r="H38" s="207"/>
      <c r="I38" s="207"/>
      <c r="J38" s="208"/>
      <c r="K38" s="441"/>
      <c r="L38" s="442"/>
    </row>
    <row r="39" spans="2:12" ht="13.2" customHeight="1" thickBot="1" x14ac:dyDescent="0.3">
      <c r="B39" s="204"/>
      <c r="C39" s="209"/>
      <c r="D39" s="209"/>
      <c r="E39" s="209"/>
      <c r="F39" s="209"/>
      <c r="G39" s="209"/>
      <c r="H39" s="209"/>
      <c r="I39" s="209"/>
      <c r="J39" s="210"/>
      <c r="K39" s="443"/>
      <c r="L39" s="444"/>
    </row>
    <row r="40" spans="2:12" ht="13.2" customHeight="1" thickBot="1" x14ac:dyDescent="0.3"/>
    <row r="41" spans="2:12" ht="13.2" customHeight="1" thickBot="1" x14ac:dyDescent="0.3">
      <c r="B41" s="400" t="s">
        <v>163</v>
      </c>
      <c r="C41" s="401"/>
      <c r="D41" s="401"/>
      <c r="E41" s="401"/>
      <c r="F41" s="401"/>
      <c r="G41" s="401"/>
      <c r="H41" s="401"/>
      <c r="I41" s="401"/>
      <c r="J41" s="401"/>
      <c r="K41" s="401"/>
      <c r="L41" s="402"/>
    </row>
    <row r="42" spans="2:12" ht="13.8" thickBot="1" x14ac:dyDescent="0.3">
      <c r="B42" s="230" t="s">
        <v>93</v>
      </c>
      <c r="C42" s="231" t="s">
        <v>147</v>
      </c>
      <c r="D42" s="231" t="s">
        <v>148</v>
      </c>
      <c r="E42" s="231" t="s">
        <v>149</v>
      </c>
      <c r="F42" s="231" t="s">
        <v>150</v>
      </c>
      <c r="G42" s="231" t="s">
        <v>151</v>
      </c>
      <c r="H42" s="231" t="s">
        <v>152</v>
      </c>
      <c r="I42" s="231" t="s">
        <v>153</v>
      </c>
      <c r="J42" s="232" t="s">
        <v>154</v>
      </c>
      <c r="K42" s="246" t="s">
        <v>83</v>
      </c>
      <c r="L42" s="242" t="s">
        <v>53</v>
      </c>
    </row>
    <row r="43" spans="2:12" ht="13.2" customHeight="1" x14ac:dyDescent="0.25">
      <c r="B43" s="233">
        <f>+B29</f>
        <v>0</v>
      </c>
      <c r="C43" s="47" t="str">
        <f>IF(ISBLANK(C$6),"",C$5*(+PI()*C$7*C$7/4/1000000)*SQRT((2*C29*100)/(1.12*(1-POWER(C$7/C$6,4))))*3600)</f>
        <v/>
      </c>
      <c r="D43" s="234" t="str">
        <f>IF(ISBLANK(D$6),"",D$5*(+PI()*D$7*D$7/4/1000000)*SQRT((2*D29*100)/(1.12*(1-POWER(D$7/D$6,4))))*3600)</f>
        <v/>
      </c>
      <c r="E43" s="234" t="str">
        <f t="shared" ref="E43:J43" si="0">IF(ISBLANK(E$6),"",E$5*(+PI()*E$7*E$7/4/1000000)*SQRT((2*E29*100)/(1.12*(1-POWER(E$7/E$6,4))))*3600)</f>
        <v/>
      </c>
      <c r="F43" s="234" t="str">
        <f t="shared" si="0"/>
        <v/>
      </c>
      <c r="G43" s="234" t="str">
        <f t="shared" si="0"/>
        <v/>
      </c>
      <c r="H43" s="234" t="str">
        <f t="shared" si="0"/>
        <v/>
      </c>
      <c r="I43" s="234" t="str">
        <f t="shared" si="0"/>
        <v/>
      </c>
      <c r="J43" s="235" t="str">
        <f t="shared" si="0"/>
        <v/>
      </c>
      <c r="K43" s="243">
        <f>SUM(C43:J43)</f>
        <v>0</v>
      </c>
      <c r="L43" s="211"/>
    </row>
    <row r="44" spans="2:12" ht="13.2" customHeight="1" x14ac:dyDescent="0.25">
      <c r="B44" s="236">
        <f t="shared" ref="B44:B53" si="1">+B30</f>
        <v>0</v>
      </c>
      <c r="C44" s="234" t="str">
        <f t="shared" ref="C44:J44" si="2">IF(ISBLANK(C$6),"",C$5*(+PI()*C$7*C$7/4/1000000)*SQRT((2*C30*100)/(1.12*(1-POWER(C$7/C$6,4))))*3600)</f>
        <v/>
      </c>
      <c r="D44" s="234" t="str">
        <f t="shared" si="2"/>
        <v/>
      </c>
      <c r="E44" s="234" t="str">
        <f t="shared" si="2"/>
        <v/>
      </c>
      <c r="F44" s="234" t="str">
        <f t="shared" si="2"/>
        <v/>
      </c>
      <c r="G44" s="234" t="str">
        <f t="shared" si="2"/>
        <v/>
      </c>
      <c r="H44" s="234" t="str">
        <f t="shared" si="2"/>
        <v/>
      </c>
      <c r="I44" s="234" t="str">
        <f t="shared" si="2"/>
        <v/>
      </c>
      <c r="J44" s="235" t="str">
        <f t="shared" si="2"/>
        <v/>
      </c>
      <c r="K44" s="244">
        <f>SUM(C44:J44)</f>
        <v>0</v>
      </c>
      <c r="L44" s="212"/>
    </row>
    <row r="45" spans="2:12" ht="13.2" customHeight="1" x14ac:dyDescent="0.25">
      <c r="B45" s="236">
        <f t="shared" si="1"/>
        <v>0</v>
      </c>
      <c r="C45" s="234" t="str">
        <f t="shared" ref="C45:J45" si="3">IF(ISBLANK(C$6),"",C$5*(+PI()*C$7*C$7/4/1000000)*SQRT((2*C31*100)/(1.12*(1-POWER(C$7/C$6,4))))*3600)</f>
        <v/>
      </c>
      <c r="D45" s="234" t="str">
        <f t="shared" si="3"/>
        <v/>
      </c>
      <c r="E45" s="234" t="str">
        <f t="shared" si="3"/>
        <v/>
      </c>
      <c r="F45" s="234" t="str">
        <f t="shared" si="3"/>
        <v/>
      </c>
      <c r="G45" s="234" t="str">
        <f t="shared" si="3"/>
        <v/>
      </c>
      <c r="H45" s="234" t="str">
        <f t="shared" si="3"/>
        <v/>
      </c>
      <c r="I45" s="234" t="str">
        <f t="shared" si="3"/>
        <v/>
      </c>
      <c r="J45" s="235" t="str">
        <f t="shared" si="3"/>
        <v/>
      </c>
      <c r="K45" s="244">
        <f t="shared" ref="K45:K53" si="4">SUM(C45:J45)</f>
        <v>0</v>
      </c>
      <c r="L45" s="212"/>
    </row>
    <row r="46" spans="2:12" ht="13.2" customHeight="1" x14ac:dyDescent="0.25">
      <c r="B46" s="236">
        <f t="shared" si="1"/>
        <v>0</v>
      </c>
      <c r="C46" s="234" t="str">
        <f t="shared" ref="C46:J46" si="5">IF(ISBLANK(C$6),"",C$5*(+PI()*C$7*C$7/4/1000000)*SQRT((2*C32*100)/(1.12*(1-POWER(C$7/C$6,4))))*3600)</f>
        <v/>
      </c>
      <c r="D46" s="234" t="str">
        <f t="shared" si="5"/>
        <v/>
      </c>
      <c r="E46" s="234" t="str">
        <f t="shared" si="5"/>
        <v/>
      </c>
      <c r="F46" s="234" t="str">
        <f t="shared" si="5"/>
        <v/>
      </c>
      <c r="G46" s="234" t="str">
        <f t="shared" si="5"/>
        <v/>
      </c>
      <c r="H46" s="234" t="str">
        <f t="shared" si="5"/>
        <v/>
      </c>
      <c r="I46" s="234" t="str">
        <f t="shared" si="5"/>
        <v/>
      </c>
      <c r="J46" s="235" t="str">
        <f t="shared" si="5"/>
        <v/>
      </c>
      <c r="K46" s="244">
        <f t="shared" si="4"/>
        <v>0</v>
      </c>
      <c r="L46" s="212"/>
    </row>
    <row r="47" spans="2:12" ht="13.2" customHeight="1" x14ac:dyDescent="0.25">
      <c r="B47" s="236">
        <f t="shared" si="1"/>
        <v>0</v>
      </c>
      <c r="C47" s="234" t="str">
        <f t="shared" ref="C47:J47" si="6">IF(ISBLANK(C$6),"",C$5*(+PI()*C$7*C$7/4/1000000)*SQRT((2*C33*100)/(1.12*(1-POWER(C$7/C$6,4))))*3600)</f>
        <v/>
      </c>
      <c r="D47" s="234" t="str">
        <f t="shared" si="6"/>
        <v/>
      </c>
      <c r="E47" s="234" t="str">
        <f t="shared" si="6"/>
        <v/>
      </c>
      <c r="F47" s="234" t="str">
        <f t="shared" si="6"/>
        <v/>
      </c>
      <c r="G47" s="234" t="str">
        <f t="shared" si="6"/>
        <v/>
      </c>
      <c r="H47" s="234" t="str">
        <f t="shared" si="6"/>
        <v/>
      </c>
      <c r="I47" s="234" t="str">
        <f t="shared" si="6"/>
        <v/>
      </c>
      <c r="J47" s="235" t="str">
        <f t="shared" si="6"/>
        <v/>
      </c>
      <c r="K47" s="244">
        <f t="shared" si="4"/>
        <v>0</v>
      </c>
      <c r="L47" s="212"/>
    </row>
    <row r="48" spans="2:12" ht="13.2" customHeight="1" x14ac:dyDescent="0.25">
      <c r="B48" s="236">
        <f t="shared" si="1"/>
        <v>0</v>
      </c>
      <c r="C48" s="234" t="str">
        <f t="shared" ref="C48:J48" si="7">IF(ISBLANK(C$6),"",C$5*(+PI()*C$7*C$7/4/1000000)*SQRT((2*C34*100)/(1.12*(1-POWER(C$7/C$6,4))))*3600)</f>
        <v/>
      </c>
      <c r="D48" s="234" t="str">
        <f t="shared" si="7"/>
        <v/>
      </c>
      <c r="E48" s="234" t="str">
        <f t="shared" si="7"/>
        <v/>
      </c>
      <c r="F48" s="234" t="str">
        <f t="shared" si="7"/>
        <v/>
      </c>
      <c r="G48" s="234" t="str">
        <f t="shared" si="7"/>
        <v/>
      </c>
      <c r="H48" s="234" t="str">
        <f t="shared" si="7"/>
        <v/>
      </c>
      <c r="I48" s="234" t="str">
        <f t="shared" si="7"/>
        <v/>
      </c>
      <c r="J48" s="235" t="str">
        <f t="shared" si="7"/>
        <v/>
      </c>
      <c r="K48" s="244">
        <f t="shared" si="4"/>
        <v>0</v>
      </c>
      <c r="L48" s="212"/>
    </row>
    <row r="49" spans="2:12" ht="13.2" customHeight="1" x14ac:dyDescent="0.25">
      <c r="B49" s="236">
        <f t="shared" si="1"/>
        <v>0</v>
      </c>
      <c r="C49" s="234" t="str">
        <f t="shared" ref="C49:J49" si="8">IF(ISBLANK(C$6),"",C$5*(+PI()*C$7*C$7/4/1000000)*SQRT((2*C35*100)/(1.12*(1-POWER(C$7/C$6,4))))*3600)</f>
        <v/>
      </c>
      <c r="D49" s="234" t="str">
        <f t="shared" si="8"/>
        <v/>
      </c>
      <c r="E49" s="234" t="str">
        <f t="shared" si="8"/>
        <v/>
      </c>
      <c r="F49" s="234" t="str">
        <f t="shared" si="8"/>
        <v/>
      </c>
      <c r="G49" s="234" t="str">
        <f t="shared" si="8"/>
        <v/>
      </c>
      <c r="H49" s="234" t="str">
        <f t="shared" si="8"/>
        <v/>
      </c>
      <c r="I49" s="234" t="str">
        <f t="shared" si="8"/>
        <v/>
      </c>
      <c r="J49" s="235" t="str">
        <f t="shared" si="8"/>
        <v/>
      </c>
      <c r="K49" s="244">
        <f t="shared" si="4"/>
        <v>0</v>
      </c>
      <c r="L49" s="212"/>
    </row>
    <row r="50" spans="2:12" ht="13.2" customHeight="1" x14ac:dyDescent="0.25">
      <c r="B50" s="236">
        <f t="shared" si="1"/>
        <v>0</v>
      </c>
      <c r="C50" s="234" t="str">
        <f t="shared" ref="C50:J50" si="9">IF(ISBLANK(C$6),"",C$5*(+PI()*C$7*C$7/4/1000000)*SQRT((2*C36*100)/(1.12*(1-POWER(C$7/C$6,4))))*3600)</f>
        <v/>
      </c>
      <c r="D50" s="234" t="str">
        <f t="shared" si="9"/>
        <v/>
      </c>
      <c r="E50" s="234" t="str">
        <f t="shared" si="9"/>
        <v/>
      </c>
      <c r="F50" s="234" t="str">
        <f t="shared" si="9"/>
        <v/>
      </c>
      <c r="G50" s="234" t="str">
        <f t="shared" si="9"/>
        <v/>
      </c>
      <c r="H50" s="234" t="str">
        <f t="shared" si="9"/>
        <v/>
      </c>
      <c r="I50" s="234" t="str">
        <f t="shared" si="9"/>
        <v/>
      </c>
      <c r="J50" s="235" t="str">
        <f t="shared" si="9"/>
        <v/>
      </c>
      <c r="K50" s="244">
        <f t="shared" si="4"/>
        <v>0</v>
      </c>
      <c r="L50" s="212"/>
    </row>
    <row r="51" spans="2:12" ht="13.2" customHeight="1" x14ac:dyDescent="0.25">
      <c r="B51" s="236">
        <f t="shared" si="1"/>
        <v>0</v>
      </c>
      <c r="C51" s="234" t="str">
        <f t="shared" ref="C51:J51" si="10">IF(ISBLANK(C$6),"",C$5*(+PI()*C$7*C$7/4/1000000)*SQRT((2*C37*100)/(1.12*(1-POWER(C$7/C$6,4))))*3600)</f>
        <v/>
      </c>
      <c r="D51" s="234" t="str">
        <f t="shared" si="10"/>
        <v/>
      </c>
      <c r="E51" s="234" t="str">
        <f t="shared" si="10"/>
        <v/>
      </c>
      <c r="F51" s="234" t="str">
        <f t="shared" si="10"/>
        <v/>
      </c>
      <c r="G51" s="234" t="str">
        <f t="shared" si="10"/>
        <v/>
      </c>
      <c r="H51" s="234" t="str">
        <f t="shared" si="10"/>
        <v/>
      </c>
      <c r="I51" s="234" t="str">
        <f t="shared" si="10"/>
        <v/>
      </c>
      <c r="J51" s="235" t="str">
        <f t="shared" si="10"/>
        <v/>
      </c>
      <c r="K51" s="244">
        <f t="shared" si="4"/>
        <v>0</v>
      </c>
      <c r="L51" s="212"/>
    </row>
    <row r="52" spans="2:12" ht="13.2" customHeight="1" x14ac:dyDescent="0.25">
      <c r="B52" s="236">
        <f t="shared" si="1"/>
        <v>0</v>
      </c>
      <c r="C52" s="234" t="str">
        <f t="shared" ref="C52:J52" si="11">IF(ISBLANK(C$6),"",C$5*(+PI()*C$7*C$7/4/1000000)*SQRT((2*C38*100)/(1.12*(1-POWER(C$7/C$6,4))))*3600)</f>
        <v/>
      </c>
      <c r="D52" s="234" t="str">
        <f t="shared" si="11"/>
        <v/>
      </c>
      <c r="E52" s="234" t="str">
        <f t="shared" si="11"/>
        <v/>
      </c>
      <c r="F52" s="234" t="str">
        <f t="shared" si="11"/>
        <v/>
      </c>
      <c r="G52" s="234" t="str">
        <f t="shared" si="11"/>
        <v/>
      </c>
      <c r="H52" s="234" t="str">
        <f t="shared" si="11"/>
        <v/>
      </c>
      <c r="I52" s="234" t="str">
        <f t="shared" si="11"/>
        <v/>
      </c>
      <c r="J52" s="235" t="str">
        <f t="shared" si="11"/>
        <v/>
      </c>
      <c r="K52" s="244">
        <f t="shared" si="4"/>
        <v>0</v>
      </c>
      <c r="L52" s="212"/>
    </row>
    <row r="53" spans="2:12" ht="13.2" customHeight="1" thickBot="1" x14ac:dyDescent="0.3">
      <c r="B53" s="237">
        <f t="shared" si="1"/>
        <v>0</v>
      </c>
      <c r="C53" s="238" t="str">
        <f t="shared" ref="C53:J53" si="12">IF(ISBLANK(C$6),"",C$5*(+PI()*C$7*C$7/4/1000000)*SQRT((2*C39*100)/(1.12*(1-POWER(C$7/C$6,4))))*3600)</f>
        <v/>
      </c>
      <c r="D53" s="238" t="str">
        <f t="shared" si="12"/>
        <v/>
      </c>
      <c r="E53" s="238" t="str">
        <f t="shared" si="12"/>
        <v/>
      </c>
      <c r="F53" s="238" t="str">
        <f t="shared" si="12"/>
        <v/>
      </c>
      <c r="G53" s="238" t="str">
        <f t="shared" si="12"/>
        <v/>
      </c>
      <c r="H53" s="238" t="str">
        <f t="shared" si="12"/>
        <v/>
      </c>
      <c r="I53" s="238" t="str">
        <f t="shared" si="12"/>
        <v/>
      </c>
      <c r="J53" s="239" t="str">
        <f t="shared" si="12"/>
        <v/>
      </c>
      <c r="K53" s="245">
        <f t="shared" si="4"/>
        <v>0</v>
      </c>
      <c r="L53" s="213"/>
    </row>
    <row r="54" spans="2:12" ht="13.2" customHeight="1" x14ac:dyDescent="0.25">
      <c r="B54" s="49" t="s">
        <v>164</v>
      </c>
      <c r="C54" s="240"/>
      <c r="D54" s="240"/>
      <c r="E54" s="240"/>
      <c r="F54" s="240"/>
      <c r="G54" s="240"/>
      <c r="H54" s="240"/>
      <c r="I54" s="240"/>
      <c r="J54" s="240"/>
      <c r="K54" s="240"/>
      <c r="L54" s="241"/>
    </row>
    <row r="55" spans="2:12" ht="13.2" customHeight="1" x14ac:dyDescent="0.25">
      <c r="B55" s="49" t="s">
        <v>253</v>
      </c>
      <c r="C55" s="240"/>
      <c r="D55" s="240"/>
      <c r="E55" s="240"/>
      <c r="F55" s="240"/>
      <c r="G55" s="240"/>
      <c r="H55" s="240"/>
      <c r="I55" s="240"/>
      <c r="J55" s="240"/>
      <c r="K55" s="240"/>
      <c r="L55" s="241"/>
    </row>
    <row r="56" spans="2:12" ht="13.2" customHeight="1" x14ac:dyDescent="0.25">
      <c r="B56" s="49" t="s">
        <v>165</v>
      </c>
      <c r="C56" s="240"/>
      <c r="D56" s="240"/>
      <c r="E56" s="240"/>
      <c r="F56" s="240"/>
      <c r="G56" s="240"/>
      <c r="H56" s="240"/>
      <c r="I56" s="240"/>
      <c r="J56" s="240"/>
      <c r="K56" s="240"/>
      <c r="L56" s="241"/>
    </row>
    <row r="57" spans="2:12" ht="13.2" customHeight="1" thickBot="1" x14ac:dyDescent="0.3">
      <c r="B57" s="45"/>
    </row>
    <row r="58" spans="2:12" ht="13.2" customHeight="1" thickBot="1" x14ac:dyDescent="0.3">
      <c r="B58" s="445" t="s">
        <v>166</v>
      </c>
      <c r="C58" s="446"/>
      <c r="D58" s="446"/>
      <c r="E58" s="446"/>
      <c r="F58" s="446"/>
      <c r="G58" s="446"/>
      <c r="H58" s="446"/>
      <c r="I58" s="446"/>
      <c r="J58" s="446"/>
      <c r="K58" s="446"/>
      <c r="L58" s="447"/>
    </row>
    <row r="59" spans="2:12" ht="13.2" customHeight="1" thickBot="1" x14ac:dyDescent="0.3">
      <c r="B59" s="216" t="s">
        <v>93</v>
      </c>
      <c r="C59" s="217" t="s">
        <v>147</v>
      </c>
      <c r="D59" s="217" t="s">
        <v>148</v>
      </c>
      <c r="E59" s="217" t="s">
        <v>149</v>
      </c>
      <c r="F59" s="217" t="s">
        <v>150</v>
      </c>
      <c r="G59" s="217" t="s">
        <v>151</v>
      </c>
      <c r="H59" s="217" t="s">
        <v>152</v>
      </c>
      <c r="I59" s="217" t="s">
        <v>153</v>
      </c>
      <c r="J59" s="218" t="s">
        <v>154</v>
      </c>
      <c r="K59" s="435" t="s">
        <v>53</v>
      </c>
      <c r="L59" s="436"/>
    </row>
    <row r="60" spans="2:12" ht="13.2" customHeight="1" x14ac:dyDescent="0.25">
      <c r="B60" s="201"/>
      <c r="C60" s="58"/>
      <c r="D60" s="58"/>
      <c r="E60" s="58"/>
      <c r="F60" s="58"/>
      <c r="G60" s="58"/>
      <c r="H60" s="58"/>
      <c r="I60" s="58"/>
      <c r="J60" s="58"/>
      <c r="K60" s="437"/>
      <c r="L60" s="438"/>
    </row>
    <row r="61" spans="2:12" ht="13.2" customHeight="1" x14ac:dyDescent="0.25">
      <c r="B61" s="42"/>
      <c r="C61" s="44"/>
      <c r="D61" s="44"/>
      <c r="E61" s="44"/>
      <c r="F61" s="44"/>
      <c r="G61" s="44"/>
      <c r="H61" s="44"/>
      <c r="I61" s="44"/>
      <c r="J61" s="44"/>
      <c r="K61" s="439"/>
      <c r="L61" s="440"/>
    </row>
    <row r="62" spans="2:12" ht="13.2" customHeight="1" x14ac:dyDescent="0.25">
      <c r="B62" s="42"/>
      <c r="C62" s="44"/>
      <c r="D62" s="44"/>
      <c r="E62" s="44"/>
      <c r="F62" s="44"/>
      <c r="G62" s="44"/>
      <c r="H62" s="44"/>
      <c r="I62" s="44"/>
      <c r="J62" s="44"/>
      <c r="K62" s="431"/>
      <c r="L62" s="432"/>
    </row>
    <row r="63" spans="2:12" ht="13.2" customHeight="1" x14ac:dyDescent="0.25">
      <c r="B63" s="42"/>
      <c r="C63" s="44"/>
      <c r="D63" s="44"/>
      <c r="E63" s="44"/>
      <c r="F63" s="44"/>
      <c r="G63" s="44"/>
      <c r="H63" s="44"/>
      <c r="I63" s="44"/>
      <c r="J63" s="44"/>
      <c r="K63" s="431"/>
      <c r="L63" s="432"/>
    </row>
    <row r="64" spans="2:12" ht="13.2" customHeight="1" x14ac:dyDescent="0.25">
      <c r="B64" s="42"/>
      <c r="C64" s="44"/>
      <c r="D64" s="44"/>
      <c r="E64" s="44"/>
      <c r="F64" s="44"/>
      <c r="G64" s="44"/>
      <c r="H64" s="44"/>
      <c r="I64" s="44"/>
      <c r="J64" s="44"/>
      <c r="K64" s="431"/>
      <c r="L64" s="432"/>
    </row>
    <row r="65" spans="2:12" ht="13.2" customHeight="1" x14ac:dyDescent="0.25">
      <c r="B65" s="42"/>
      <c r="C65" s="44"/>
      <c r="D65" s="44"/>
      <c r="E65" s="44"/>
      <c r="F65" s="44"/>
      <c r="G65" s="44"/>
      <c r="H65" s="44"/>
      <c r="I65" s="44"/>
      <c r="J65" s="44"/>
      <c r="K65" s="431"/>
      <c r="L65" s="432"/>
    </row>
    <row r="66" spans="2:12" ht="13.2" customHeight="1" x14ac:dyDescent="0.25">
      <c r="B66" s="42"/>
      <c r="C66" s="44"/>
      <c r="D66" s="44"/>
      <c r="E66" s="44"/>
      <c r="F66" s="44"/>
      <c r="G66" s="44"/>
      <c r="H66" s="44"/>
      <c r="I66" s="44"/>
      <c r="J66" s="44"/>
      <c r="K66" s="431"/>
      <c r="L66" s="432"/>
    </row>
    <row r="67" spans="2:12" ht="13.2" customHeight="1" x14ac:dyDescent="0.25">
      <c r="B67" s="42"/>
      <c r="C67" s="44"/>
      <c r="D67" s="44"/>
      <c r="E67" s="44"/>
      <c r="F67" s="44"/>
      <c r="G67" s="44"/>
      <c r="H67" s="44"/>
      <c r="I67" s="44"/>
      <c r="J67" s="44"/>
      <c r="K67" s="431"/>
      <c r="L67" s="432"/>
    </row>
    <row r="68" spans="2:12" ht="13.2" customHeight="1" x14ac:dyDescent="0.25">
      <c r="B68" s="42"/>
      <c r="C68" s="44"/>
      <c r="D68" s="44"/>
      <c r="E68" s="44"/>
      <c r="F68" s="44"/>
      <c r="G68" s="44"/>
      <c r="H68" s="44"/>
      <c r="I68" s="44"/>
      <c r="J68" s="44"/>
      <c r="K68" s="431"/>
      <c r="L68" s="432"/>
    </row>
    <row r="69" spans="2:12" ht="13.2" customHeight="1" x14ac:dyDescent="0.25">
      <c r="B69" s="42"/>
      <c r="C69" s="44"/>
      <c r="D69" s="44"/>
      <c r="E69" s="44"/>
      <c r="F69" s="44"/>
      <c r="G69" s="44"/>
      <c r="H69" s="44"/>
      <c r="I69" s="44"/>
      <c r="J69" s="44"/>
      <c r="K69" s="431"/>
      <c r="L69" s="432"/>
    </row>
    <row r="70" spans="2:12" ht="13.2" customHeight="1" thickBot="1" x14ac:dyDescent="0.3">
      <c r="B70" s="204"/>
      <c r="C70" s="214"/>
      <c r="D70" s="214"/>
      <c r="E70" s="214"/>
      <c r="F70" s="214"/>
      <c r="G70" s="214"/>
      <c r="H70" s="214"/>
      <c r="I70" s="214"/>
      <c r="J70" s="214"/>
      <c r="K70" s="433"/>
      <c r="L70" s="434"/>
    </row>
    <row r="71" spans="2:12" ht="13.2" customHeight="1" x14ac:dyDescent="0.25"/>
  </sheetData>
  <sheetProtection formatColumns="0" formatRows="0" insertColumns="0" insertRows="0" deleteColumns="0" deleteRows="0"/>
  <customSheetViews>
    <customSheetView guid="{137C876C-0762-455D-BE8C-8FAFF79D2B88}" hiddenRows="1" hiddenColumns="1" showRuler="0">
      <selection activeCell="AN20" sqref="AN20"/>
      <pageMargins left="0.75" right="0.75" top="1" bottom="1" header="0.5" footer="0.5"/>
      <headerFooter alignWithMargins="0"/>
    </customSheetView>
    <customSheetView guid="{37C2B696-5FBB-4E4C-A8F5-CE136AC6BB65}" hiddenRows="1" hiddenColumns="1" showRuler="0">
      <selection activeCell="P25" sqref="P25"/>
      <pageMargins left="0.75" right="0.75" top="1" bottom="1" header="0.5" footer="0.5"/>
      <headerFooter alignWithMargins="0"/>
    </customSheetView>
  </customSheetViews>
  <mergeCells count="41">
    <mergeCell ref="K14:L14"/>
    <mergeCell ref="K15:L15"/>
    <mergeCell ref="K16:L16"/>
    <mergeCell ref="K17:L17"/>
    <mergeCell ref="K18:L18"/>
    <mergeCell ref="K19:L19"/>
    <mergeCell ref="K20:L20"/>
    <mergeCell ref="K21:L21"/>
    <mergeCell ref="B2:L2"/>
    <mergeCell ref="B58:L58"/>
    <mergeCell ref="B12:L12"/>
    <mergeCell ref="B27:L27"/>
    <mergeCell ref="B41:L41"/>
    <mergeCell ref="K13:L13"/>
    <mergeCell ref="K29:L29"/>
    <mergeCell ref="K30:L30"/>
    <mergeCell ref="K31:L31"/>
    <mergeCell ref="K32:L32"/>
    <mergeCell ref="K22:L22"/>
    <mergeCell ref="K23:L23"/>
    <mergeCell ref="K24:L24"/>
    <mergeCell ref="K28:L28"/>
    <mergeCell ref="K63:L63"/>
    <mergeCell ref="K36:L36"/>
    <mergeCell ref="K37:L37"/>
    <mergeCell ref="K38:L38"/>
    <mergeCell ref="K39:L39"/>
    <mergeCell ref="K33:L33"/>
    <mergeCell ref="K34:L34"/>
    <mergeCell ref="K35:L35"/>
    <mergeCell ref="K62:L62"/>
    <mergeCell ref="K68:L68"/>
    <mergeCell ref="K69:L69"/>
    <mergeCell ref="K70:L70"/>
    <mergeCell ref="K59:L59"/>
    <mergeCell ref="K64:L64"/>
    <mergeCell ref="K65:L65"/>
    <mergeCell ref="K66:L66"/>
    <mergeCell ref="K67:L67"/>
    <mergeCell ref="K60:L60"/>
    <mergeCell ref="K61:L61"/>
  </mergeCells>
  <phoneticPr fontId="1" type="noConversion"/>
  <printOptions horizontalCentered="1"/>
  <pageMargins left="0.74803149606299213" right="0.74803149606299213" top="0.98425196850393704" bottom="0.98425196850393704" header="0.51181102362204722" footer="0.51181102362204722"/>
  <pageSetup paperSize="9" scale="66" orientation="portrait" r:id="rId1"/>
  <headerFooter alignWithMargins="0">
    <oddHeader>&amp;C&amp;"Trebuchet MS,Standaard"&amp;F</oddHeader>
    <oddFooter>&amp;L&amp;"Trebuchet MS,Standaard"Date d'impression: &amp;D&amp;R&amp;"Trebuchet MS,Standaard"&amp;P/&amp;N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15"/>
  <sheetViews>
    <sheetView workbookViewId="0">
      <pane ySplit="4" topLeftCell="A5" activePane="bottomLeft" state="frozen"/>
      <selection activeCell="B27" sqref="B27:L27"/>
      <selection pane="bottomLeft" activeCell="B3" sqref="B3"/>
    </sheetView>
  </sheetViews>
  <sheetFormatPr defaultColWidth="8.88671875" defaultRowHeight="13.2" x14ac:dyDescent="0.25"/>
  <cols>
    <col min="1" max="1" width="2.6640625" style="55" customWidth="1"/>
    <col min="2" max="2" width="14.33203125" style="55" customWidth="1"/>
    <col min="3" max="8" width="8.88671875" style="55" customWidth="1"/>
    <col min="9" max="9" width="23.44140625" style="55" customWidth="1"/>
    <col min="10" max="16384" width="8.88671875" style="55"/>
  </cols>
  <sheetData>
    <row r="1" spans="2:9" ht="13.8" thickBot="1" x14ac:dyDescent="0.3"/>
    <row r="2" spans="2:9" ht="13.8" thickBot="1" x14ac:dyDescent="0.3">
      <c r="B2" s="400" t="s">
        <v>167</v>
      </c>
      <c r="C2" s="401"/>
      <c r="D2" s="401"/>
      <c r="E2" s="401"/>
      <c r="F2" s="401"/>
      <c r="G2" s="401"/>
      <c r="H2" s="401"/>
      <c r="I2" s="402"/>
    </row>
    <row r="3" spans="2:9" ht="21" x14ac:dyDescent="0.25">
      <c r="B3" s="221" t="s">
        <v>254</v>
      </c>
      <c r="C3" s="247"/>
      <c r="D3" s="248"/>
      <c r="E3" s="248"/>
      <c r="F3" s="248"/>
      <c r="G3" s="248"/>
      <c r="H3" s="248"/>
      <c r="I3" s="249"/>
    </row>
    <row r="4" spans="2:9" ht="13.8" thickBot="1" x14ac:dyDescent="0.3">
      <c r="B4" s="223" t="s">
        <v>93</v>
      </c>
      <c r="C4" s="254" t="s">
        <v>3</v>
      </c>
      <c r="D4" s="254" t="s">
        <v>4</v>
      </c>
      <c r="E4" s="254" t="s">
        <v>5</v>
      </c>
      <c r="F4" s="254" t="s">
        <v>6</v>
      </c>
      <c r="G4" s="254" t="s">
        <v>7</v>
      </c>
      <c r="H4" s="254" t="s">
        <v>8</v>
      </c>
      <c r="I4" s="255" t="s">
        <v>53</v>
      </c>
    </row>
    <row r="5" spans="2:9" x14ac:dyDescent="0.25">
      <c r="B5" s="201"/>
      <c r="C5" s="57"/>
      <c r="D5" s="57"/>
      <c r="E5" s="57"/>
      <c r="F5" s="57"/>
      <c r="G5" s="57"/>
      <c r="H5" s="57"/>
      <c r="I5" s="250"/>
    </row>
    <row r="6" spans="2:9" x14ac:dyDescent="0.25">
      <c r="B6" s="201"/>
      <c r="C6" s="43"/>
      <c r="D6" s="43"/>
      <c r="E6" s="43"/>
      <c r="F6" s="43"/>
      <c r="G6" s="43"/>
      <c r="H6" s="43"/>
      <c r="I6" s="251"/>
    </row>
    <row r="7" spans="2:9" x14ac:dyDescent="0.25">
      <c r="B7" s="201"/>
      <c r="C7" s="43"/>
      <c r="D7" s="43"/>
      <c r="E7" s="43"/>
      <c r="F7" s="43"/>
      <c r="G7" s="43"/>
      <c r="H7" s="43"/>
      <c r="I7" s="251"/>
    </row>
    <row r="8" spans="2:9" x14ac:dyDescent="0.25">
      <c r="B8" s="201"/>
      <c r="C8" s="43"/>
      <c r="D8" s="43"/>
      <c r="E8" s="43"/>
      <c r="F8" s="43"/>
      <c r="G8" s="43"/>
      <c r="H8" s="43"/>
      <c r="I8" s="251"/>
    </row>
    <row r="9" spans="2:9" x14ac:dyDescent="0.25">
      <c r="B9" s="201"/>
      <c r="C9" s="43"/>
      <c r="D9" s="43"/>
      <c r="E9" s="43"/>
      <c r="F9" s="43"/>
      <c r="G9" s="43"/>
      <c r="H9" s="43"/>
      <c r="I9" s="251"/>
    </row>
    <row r="10" spans="2:9" x14ac:dyDescent="0.25">
      <c r="B10" s="201"/>
      <c r="C10" s="43"/>
      <c r="D10" s="43"/>
      <c r="E10" s="43"/>
      <c r="F10" s="43"/>
      <c r="G10" s="43"/>
      <c r="H10" s="43"/>
      <c r="I10" s="251"/>
    </row>
    <row r="11" spans="2:9" x14ac:dyDescent="0.25">
      <c r="B11" s="201"/>
      <c r="C11" s="43"/>
      <c r="D11" s="43"/>
      <c r="E11" s="43"/>
      <c r="F11" s="43"/>
      <c r="G11" s="43"/>
      <c r="H11" s="43"/>
      <c r="I11" s="251"/>
    </row>
    <row r="12" spans="2:9" x14ac:dyDescent="0.25">
      <c r="B12" s="201"/>
      <c r="C12" s="43"/>
      <c r="D12" s="43"/>
      <c r="E12" s="43"/>
      <c r="F12" s="43"/>
      <c r="G12" s="43"/>
      <c r="H12" s="43"/>
      <c r="I12" s="251"/>
    </row>
    <row r="13" spans="2:9" x14ac:dyDescent="0.25">
      <c r="B13" s="201"/>
      <c r="C13" s="43"/>
      <c r="D13" s="43"/>
      <c r="E13" s="43"/>
      <c r="F13" s="43"/>
      <c r="G13" s="43"/>
      <c r="H13" s="43"/>
      <c r="I13" s="251"/>
    </row>
    <row r="14" spans="2:9" x14ac:dyDescent="0.25">
      <c r="B14" s="201"/>
      <c r="C14" s="43"/>
      <c r="D14" s="43"/>
      <c r="E14" s="43"/>
      <c r="F14" s="43"/>
      <c r="G14" s="43"/>
      <c r="H14" s="43"/>
      <c r="I14" s="251"/>
    </row>
    <row r="15" spans="2:9" ht="13.8" thickBot="1" x14ac:dyDescent="0.3">
      <c r="B15" s="204"/>
      <c r="C15" s="252"/>
      <c r="D15" s="252"/>
      <c r="E15" s="252"/>
      <c r="F15" s="252"/>
      <c r="G15" s="252"/>
      <c r="H15" s="252"/>
      <c r="I15" s="253"/>
    </row>
  </sheetData>
  <sheetProtection formatColumns="0" formatRows="0" insertColumns="0" insertRows="0" deleteColumns="0" deleteRows="0"/>
  <mergeCells count="1">
    <mergeCell ref="B2:I2"/>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oddHeader>&amp;C&amp;"Trebuchet MS,Standaard"&amp;F</oddHeader>
    <oddFooter>&amp;L&amp;"Trebuchet MS,Standaard"Date d'impression: &amp;D&amp;R&amp;"Trebuchet MS,Standaard"&amp;P/&amp;N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5"/>
  <sheetViews>
    <sheetView workbookViewId="0">
      <selection activeCell="E12" sqref="E12"/>
    </sheetView>
  </sheetViews>
  <sheetFormatPr defaultColWidth="8.88671875" defaultRowHeight="14.4" x14ac:dyDescent="0.35"/>
  <cols>
    <col min="1" max="1" width="9" style="300" bestFit="1" customWidth="1"/>
    <col min="2" max="3" width="8.88671875" style="300"/>
    <col min="4" max="4" width="11" style="300" bestFit="1" customWidth="1"/>
    <col min="5" max="5" width="68.33203125" style="300" customWidth="1"/>
    <col min="6" max="16384" width="8.88671875" style="300"/>
  </cols>
  <sheetData>
    <row r="1" spans="1:5" x14ac:dyDescent="0.35">
      <c r="A1" s="348" t="s">
        <v>199</v>
      </c>
      <c r="B1" s="348" t="s">
        <v>200</v>
      </c>
      <c r="C1" s="348" t="s">
        <v>201</v>
      </c>
      <c r="D1" s="348" t="s">
        <v>202</v>
      </c>
      <c r="E1" s="348" t="s">
        <v>203</v>
      </c>
    </row>
    <row r="2" spans="1:5" x14ac:dyDescent="0.35">
      <c r="A2" s="299" t="s">
        <v>271</v>
      </c>
      <c r="B2" s="299" t="s">
        <v>204</v>
      </c>
      <c r="C2" s="299" t="s">
        <v>207</v>
      </c>
      <c r="D2" s="301">
        <v>43991</v>
      </c>
      <c r="E2" s="299" t="s">
        <v>268</v>
      </c>
    </row>
    <row r="3" spans="1:5" x14ac:dyDescent="0.35">
      <c r="A3" s="299" t="s">
        <v>270</v>
      </c>
      <c r="B3" s="299" t="s">
        <v>204</v>
      </c>
      <c r="C3" s="299"/>
      <c r="D3" s="301">
        <v>43985</v>
      </c>
      <c r="E3" s="299" t="s">
        <v>266</v>
      </c>
    </row>
    <row r="4" spans="1:5" x14ac:dyDescent="0.35">
      <c r="A4" s="299" t="s">
        <v>269</v>
      </c>
      <c r="B4" s="299" t="s">
        <v>204</v>
      </c>
      <c r="C4" s="299"/>
      <c r="D4" s="301">
        <v>43810</v>
      </c>
      <c r="E4" s="299" t="s">
        <v>272</v>
      </c>
    </row>
    <row r="5" spans="1:5" x14ac:dyDescent="0.35">
      <c r="A5" s="299" t="s">
        <v>264</v>
      </c>
      <c r="B5" s="299" t="s">
        <v>204</v>
      </c>
      <c r="C5" s="299" t="s">
        <v>207</v>
      </c>
      <c r="D5" s="301">
        <v>43733</v>
      </c>
      <c r="E5" s="299" t="s">
        <v>267</v>
      </c>
    </row>
    <row r="6" spans="1:5" x14ac:dyDescent="0.35">
      <c r="A6" s="299" t="s">
        <v>265</v>
      </c>
      <c r="B6" s="299" t="s">
        <v>205</v>
      </c>
      <c r="C6" s="299"/>
      <c r="D6" s="301">
        <v>43728</v>
      </c>
      <c r="E6" s="299" t="s">
        <v>206</v>
      </c>
    </row>
    <row r="7" spans="1:5" x14ac:dyDescent="0.35">
      <c r="A7" s="299">
        <v>2</v>
      </c>
      <c r="B7" s="299"/>
      <c r="C7" s="299"/>
      <c r="D7" s="301">
        <v>40406</v>
      </c>
      <c r="E7" s="299"/>
    </row>
    <row r="8" spans="1:5" x14ac:dyDescent="0.35">
      <c r="A8" s="299">
        <v>1</v>
      </c>
      <c r="B8" s="299"/>
      <c r="C8" s="299"/>
      <c r="D8" s="301">
        <v>39678</v>
      </c>
      <c r="E8" s="299"/>
    </row>
    <row r="9" spans="1:5" x14ac:dyDescent="0.35">
      <c r="A9" s="299"/>
      <c r="B9" s="299"/>
      <c r="C9" s="299"/>
      <c r="D9" s="299"/>
      <c r="E9" s="299"/>
    </row>
    <row r="10" spans="1:5" x14ac:dyDescent="0.35">
      <c r="A10" s="299"/>
      <c r="B10" s="299"/>
      <c r="C10" s="299"/>
      <c r="D10" s="299"/>
      <c r="E10" s="299"/>
    </row>
    <row r="11" spans="1:5" x14ac:dyDescent="0.35">
      <c r="A11" s="299"/>
      <c r="B11" s="299"/>
      <c r="C11" s="299"/>
      <c r="D11" s="299"/>
      <c r="E11" s="299"/>
    </row>
    <row r="12" spans="1:5" x14ac:dyDescent="0.35">
      <c r="A12" s="299"/>
      <c r="B12" s="299"/>
      <c r="C12" s="299"/>
      <c r="D12" s="299"/>
      <c r="E12" s="299"/>
    </row>
    <row r="13" spans="1:5" x14ac:dyDescent="0.35">
      <c r="A13" s="299"/>
      <c r="B13" s="299"/>
      <c r="C13" s="299"/>
      <c r="D13" s="299"/>
      <c r="E13" s="299"/>
    </row>
    <row r="14" spans="1:5" x14ac:dyDescent="0.35">
      <c r="A14" s="299"/>
      <c r="B14" s="299"/>
      <c r="C14" s="299"/>
      <c r="D14" s="299"/>
      <c r="E14" s="299"/>
    </row>
    <row r="15" spans="1:5" x14ac:dyDescent="0.35">
      <c r="A15" s="299"/>
      <c r="B15" s="299"/>
      <c r="C15" s="299"/>
      <c r="D15" s="299"/>
      <c r="E15" s="299"/>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Grafieken</vt:lpstr>
      </vt:variant>
      <vt:variant>
        <vt:i4>3</vt:i4>
      </vt:variant>
    </vt:vector>
  </HeadingPairs>
  <TitlesOfParts>
    <vt:vector size="12" baseType="lpstr">
      <vt:lpstr>Notice</vt:lpstr>
      <vt:lpstr>Appareils</vt:lpstr>
      <vt:lpstr>Airsparging</vt:lpstr>
      <vt:lpstr>Blower</vt:lpstr>
      <vt:lpstr>PID</vt:lpstr>
      <vt:lpstr>Microtubes charbon actif</vt:lpstr>
      <vt:lpstr>Puits d'extraction</vt:lpstr>
      <vt:lpstr>Influence</vt:lpstr>
      <vt:lpstr>histlog</vt:lpstr>
      <vt:lpstr>Graph rend san</vt:lpstr>
      <vt:lpstr>Qi vs T</vt:lpstr>
      <vt:lpstr> PIDi vs T</vt:lpstr>
    </vt:vector>
  </TitlesOfParts>
  <Company>Bofas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T6625_FOR_suivi_Extraction_Air _Sol_v1</dc:title>
  <dc:subject>Formulaire</dc:subject>
  <dc:creator>BOFAS</dc:creator>
  <dc:description>Date réalisation: ng date adaptation 1 (situation zéro documents standards EAAS): 18/08/2008</dc:description>
  <cp:lastModifiedBy>Leen Vandenbussche</cp:lastModifiedBy>
  <cp:lastPrinted>2020-06-09T12:50:58Z</cp:lastPrinted>
  <dcterms:created xsi:type="dcterms:W3CDTF">2005-08-22T11:02:07Z</dcterms:created>
  <dcterms:modified xsi:type="dcterms:W3CDTF">2020-06-09T13:03:37Z</dcterms:modified>
</cp:coreProperties>
</file>