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.bin" ContentType="image/unknown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 codeName="{564CA151-5A5B-428A-3C10-775976492406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technics\BOFAS3\4_update procedures\4.7 klaar voor layout\"/>
    </mc:Choice>
  </mc:AlternateContent>
  <xr:revisionPtr revIDLastSave="0" documentId="13_ncr:1_{C535B049-C105-43EF-9158-18558602F774}" xr6:coauthVersionLast="45" xr6:coauthVersionMax="45" xr10:uidLastSave="{00000000-0000-0000-0000-000000000000}"/>
  <bookViews>
    <workbookView xWindow="-120" yWindow="-120" windowWidth="29040" windowHeight="15840" tabRatio="907" xr2:uid="{00000000-000D-0000-FFFF-FFFF00000000}"/>
  </bookViews>
  <sheets>
    <sheet name="Manuel d'utilisation" sheetId="16" r:id="rId1"/>
    <sheet name="(Hydro)géologie" sheetId="34" r:id="rId2"/>
    <sheet name="Granulométrie" sheetId="36" r:id="rId3"/>
    <sheet name="Sol Wal DS TE " sheetId="53" r:id="rId4"/>
    <sheet name="AR Sol BOF_TRA &amp; SRA" sheetId="67" r:id="rId5"/>
    <sheet name="Sol Wal DS TV" sheetId="57" r:id="rId6"/>
    <sheet name="Sol Wal RGPT" sheetId="52" r:id="rId7"/>
    <sheet name="Eau Wal DS TE" sheetId="56" r:id="rId8"/>
    <sheet name="AR Eau BOF_TRA &amp; SRA" sheetId="68" r:id="rId9"/>
    <sheet name="Eau Wal DS TV" sheetId="58" r:id="rId10"/>
    <sheet name="Eau Wal RGPT" sheetId="55" r:id="rId11"/>
    <sheet name="Air du sol" sheetId="35" r:id="rId12"/>
    <sheet name="Sol Forages Contrôle IS" sheetId="66" r:id="rId13"/>
    <sheet name="Eau Monitoring post-TA" sheetId="65" r:id="rId14"/>
    <sheet name="Histlog" sheetId="63" state="hidden" r:id="rId15"/>
  </sheets>
  <externalReferences>
    <externalReference r:id="rId16"/>
    <externalReference r:id="rId17"/>
  </externalReferences>
  <definedNames>
    <definedName name="_xlnm.Print_Area" localSheetId="11">'Air du sol'!$B$1:$AM$70</definedName>
    <definedName name="_xlnm.Print_Area" localSheetId="13">'Eau Monitoring post-TA'!$A$1:$AU$36</definedName>
    <definedName name="_xlnm.Print_Area" localSheetId="7">'Eau Wal DS TE'!$A$1:$AV$38</definedName>
    <definedName name="_xlnm.Print_Area" localSheetId="9">'Eau Wal DS TV'!$A$1:$CG$33</definedName>
    <definedName name="_xlnm.Print_Area" localSheetId="10">'Eau Wal RGPT'!$A$1:$AK$37</definedName>
    <definedName name="_xlnm.Print_Area" localSheetId="2">Granulométrie!$A$1:$AB$60</definedName>
    <definedName name="_xlnm.Print_Area" localSheetId="3">'Sol Wal DS TE '!$A$1:$BJ$76</definedName>
    <definedName name="_xlnm.Print_Area" localSheetId="5">'Sol Wal DS TV'!$A$1:$CD$31</definedName>
    <definedName name="_xlnm.Print_Area" localSheetId="6">'Sol Wal RGPT'!$A$1:$BU$34</definedName>
    <definedName name="_xlnm.Print_Titles" localSheetId="13">'Eau Monitoring post-TA'!$1:$9</definedName>
    <definedName name="_xlnm.Print_Titles" localSheetId="7">'Eau Wal DS TE'!$1:$7</definedName>
    <definedName name="_xlnm.Print_Titles" localSheetId="9">'Eau Wal DS TV'!$A:$S,'Eau Wal DS TV'!$1:$7</definedName>
    <definedName name="_xlnm.Print_Titles" localSheetId="10">'Eau Wal RGPT'!$1:$7</definedName>
    <definedName name="_xlnm.Print_Titles" localSheetId="3">'Sol Wal DS TE '!$1:$8</definedName>
    <definedName name="_xlnm.Print_Titles" localSheetId="5">'Sol Wal DS TV'!$A:$Q,'Sol Wal DS TV'!$1:$8</definedName>
    <definedName name="_xlnm.Print_Titles" localSheetId="6">'Sol Wal RGPT'!$1:$9</definedName>
    <definedName name="BS_emailcontact">[1]Kwaliteitsplan!$B$47</definedName>
    <definedName name="BS_naam">[1]Kwaliteitsplan!$B$40</definedName>
    <definedName name="BS_naamcontact">[1]Kwaliteitsplan!$B$42</definedName>
    <definedName name="BSD_emailcontact">[1]Kwaliteitsplan!$B$37</definedName>
    <definedName name="BSD_naam">[1]Kwaliteitsplan!$B$31</definedName>
    <definedName name="BSD_naamcontact">[1]Kwaliteitsplan!$B$32</definedName>
    <definedName name="OG_emailcontact">[1]Kwaliteitsplan!$B$20</definedName>
    <definedName name="OG_naam">#REF!</definedName>
    <definedName name="OG_naamcontact">#REF!</definedName>
    <definedName name="Station">[1]Kwaliteitsplan!$B$3</definedName>
    <definedName name="usage">'[2]Sélection - données sol'!$B$5</definedName>
    <definedName name="Usages">[2]paramètres_sol!$C$24:$G$24</definedName>
    <definedName name="VS">'[2]AnnI-Décret sol'!$C$5:$H$80</definedName>
  </definedNames>
  <calcPr calcId="191029"/>
  <customWorkbookViews>
    <customWorkbookView name="Print view - PF 2" guid="{5EC0FC61-3B7A-448B-AB1C-D97C3908313E}" maximized="1" windowWidth="1276" windowHeight="85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C77" i="67" l="1"/>
  <c r="BB77" i="67"/>
  <c r="BA77" i="67"/>
  <c r="AZ77" i="67"/>
  <c r="AY77" i="67"/>
  <c r="AX77" i="67"/>
  <c r="AW77" i="67"/>
  <c r="AV77" i="67"/>
  <c r="AU77" i="67"/>
  <c r="AT77" i="67"/>
  <c r="AS77" i="67"/>
  <c r="AR77" i="67"/>
  <c r="AQ77" i="67"/>
  <c r="AP77" i="67"/>
  <c r="BC76" i="67"/>
  <c r="BB76" i="67"/>
  <c r="BA76" i="67"/>
  <c r="AZ76" i="67"/>
  <c r="AY76" i="67"/>
  <c r="AX76" i="67"/>
  <c r="AW76" i="67"/>
  <c r="AV76" i="67"/>
  <c r="AU76" i="67"/>
  <c r="AT76" i="67"/>
  <c r="AS76" i="67"/>
  <c r="AR76" i="67"/>
  <c r="AQ76" i="67"/>
  <c r="AP76" i="67"/>
  <c r="BC75" i="67"/>
  <c r="BB75" i="67"/>
  <c r="BA75" i="67"/>
  <c r="AZ75" i="67"/>
  <c r="AY75" i="67"/>
  <c r="AX75" i="67"/>
  <c r="AW75" i="67"/>
  <c r="AV75" i="67"/>
  <c r="AU75" i="67"/>
  <c r="AT75" i="67"/>
  <c r="AS75" i="67"/>
  <c r="AR75" i="67"/>
  <c r="AQ75" i="67"/>
  <c r="AP75" i="67"/>
  <c r="BC77" i="53"/>
  <c r="BB77" i="53"/>
  <c r="BA77" i="53"/>
  <c r="AZ77" i="53"/>
  <c r="AY77" i="53"/>
  <c r="AX77" i="53"/>
  <c r="AW77" i="53"/>
  <c r="AV77" i="53"/>
  <c r="AU77" i="53"/>
  <c r="AT77" i="53"/>
  <c r="AS77" i="53"/>
  <c r="AR77" i="53"/>
  <c r="AQ77" i="53"/>
  <c r="AP77" i="53"/>
  <c r="BC76" i="53"/>
  <c r="BB76" i="53"/>
  <c r="BA76" i="53"/>
  <c r="AZ76" i="53"/>
  <c r="AY76" i="53"/>
  <c r="AX76" i="53"/>
  <c r="AW76" i="53"/>
  <c r="AV76" i="53"/>
  <c r="AU76" i="53"/>
  <c r="AT76" i="53"/>
  <c r="AS76" i="53"/>
  <c r="AR76" i="53"/>
  <c r="AQ76" i="53"/>
  <c r="AP76" i="53"/>
  <c r="BC75" i="53"/>
  <c r="BB75" i="53"/>
  <c r="BA75" i="53"/>
  <c r="AZ75" i="53"/>
  <c r="AY75" i="53"/>
  <c r="AX75" i="53"/>
  <c r="AW75" i="53"/>
  <c r="AV75" i="53"/>
  <c r="AU75" i="53"/>
  <c r="AT75" i="53"/>
  <c r="AS75" i="53"/>
  <c r="AR75" i="53"/>
  <c r="AQ75" i="53"/>
  <c r="AP75" i="53"/>
  <c r="BC79" i="66"/>
  <c r="BB79" i="66"/>
  <c r="BA79" i="66"/>
  <c r="AZ79" i="66"/>
  <c r="AY79" i="66"/>
  <c r="AX79" i="66"/>
  <c r="AW79" i="66"/>
  <c r="AV79" i="66"/>
  <c r="AU79" i="66"/>
  <c r="AT79" i="66"/>
  <c r="AS79" i="66"/>
  <c r="AR79" i="66"/>
  <c r="AQ79" i="66"/>
  <c r="AP79" i="66"/>
  <c r="BC78" i="66"/>
  <c r="BB78" i="66"/>
  <c r="BA78" i="66"/>
  <c r="AZ78" i="66"/>
  <c r="AY78" i="66"/>
  <c r="AX78" i="66"/>
  <c r="AW78" i="66"/>
  <c r="AV78" i="66"/>
  <c r="AU78" i="66"/>
  <c r="AT78" i="66"/>
  <c r="AS78" i="66"/>
  <c r="AR78" i="66"/>
  <c r="AQ78" i="66"/>
  <c r="AP78" i="66"/>
  <c r="BC77" i="66"/>
  <c r="BB77" i="66"/>
  <c r="BA77" i="66"/>
  <c r="AZ77" i="66"/>
  <c r="AY77" i="66"/>
  <c r="AX77" i="66"/>
  <c r="AW77" i="66"/>
  <c r="AV77" i="66"/>
  <c r="AU77" i="66"/>
  <c r="AT77" i="66"/>
  <c r="AS77" i="66"/>
  <c r="AR77" i="66"/>
  <c r="AQ77" i="66"/>
  <c r="AP77" i="66"/>
  <c r="DD23" i="66"/>
  <c r="DC23" i="66"/>
  <c r="DB23" i="66"/>
  <c r="DA23" i="66"/>
  <c r="CZ23" i="66"/>
  <c r="CY23" i="66"/>
  <c r="CW23" i="66"/>
  <c r="CV23" i="66"/>
  <c r="CU23" i="66"/>
  <c r="CT23" i="66"/>
  <c r="CS23" i="66"/>
  <c r="CR23" i="66"/>
  <c r="CQ23" i="66"/>
  <c r="CP23" i="66"/>
  <c r="CO23" i="66"/>
  <c r="CN23" i="66"/>
  <c r="CM23" i="66"/>
  <c r="CL23" i="66"/>
  <c r="CK23" i="66"/>
  <c r="CJ23" i="66"/>
  <c r="CH23" i="66"/>
  <c r="CG23" i="66"/>
  <c r="CF23" i="66"/>
  <c r="CE23" i="66"/>
  <c r="CD23" i="66"/>
  <c r="CC23" i="66"/>
  <c r="CB23" i="66"/>
  <c r="CA23" i="66"/>
  <c r="BZ23" i="66"/>
  <c r="BY23" i="66"/>
  <c r="BX23" i="66"/>
  <c r="BW23" i="66"/>
  <c r="BV23" i="66"/>
  <c r="BU23" i="66"/>
  <c r="BS23" i="66"/>
  <c r="BR23" i="66"/>
  <c r="BQ23" i="66"/>
  <c r="BP23" i="66"/>
  <c r="BO23" i="66"/>
  <c r="BN23" i="66"/>
  <c r="BM23" i="66"/>
  <c r="BB23" i="66"/>
  <c r="BA23" i="66"/>
  <c r="AZ23" i="66"/>
  <c r="AY23" i="66"/>
  <c r="AU23" i="66"/>
  <c r="AT23" i="66"/>
  <c r="AS23" i="66"/>
  <c r="AR23" i="66"/>
  <c r="AQ23" i="66"/>
  <c r="DD20" i="66"/>
  <c r="DC20" i="66"/>
  <c r="DB20" i="66"/>
  <c r="DA20" i="66"/>
  <c r="CZ20" i="66"/>
  <c r="CY20" i="66"/>
  <c r="CW20" i="66"/>
  <c r="CV20" i="66"/>
  <c r="CU20" i="66"/>
  <c r="CT20" i="66"/>
  <c r="CS20" i="66"/>
  <c r="CR20" i="66"/>
  <c r="CQ20" i="66"/>
  <c r="CP20" i="66"/>
  <c r="CO20" i="66"/>
  <c r="CN20" i="66"/>
  <c r="CM20" i="66"/>
  <c r="CL20" i="66"/>
  <c r="CK20" i="66"/>
  <c r="CJ20" i="66"/>
  <c r="CH20" i="66"/>
  <c r="CG20" i="66"/>
  <c r="CF20" i="66"/>
  <c r="CE20" i="66"/>
  <c r="CD20" i="66"/>
  <c r="CC20" i="66"/>
  <c r="CB20" i="66"/>
  <c r="CA20" i="66"/>
  <c r="BZ20" i="66"/>
  <c r="BY20" i="66"/>
  <c r="BX20" i="66"/>
  <c r="BW20" i="66"/>
  <c r="BV20" i="66"/>
  <c r="BU20" i="66"/>
  <c r="BT20" i="66"/>
  <c r="BS20" i="66"/>
  <c r="BR20" i="66"/>
  <c r="BQ20" i="66"/>
  <c r="BP20" i="66"/>
  <c r="BO20" i="66"/>
  <c r="BN20" i="66"/>
  <c r="BM20" i="66"/>
  <c r="BB20" i="66"/>
  <c r="BA20" i="66"/>
  <c r="AZ20" i="66"/>
  <c r="AY20" i="66"/>
  <c r="AU20" i="66"/>
  <c r="AT20" i="66"/>
  <c r="AS20" i="66"/>
  <c r="AR20" i="66"/>
  <c r="AQ20" i="66"/>
  <c r="AO33" i="68"/>
  <c r="AJ33" i="68"/>
  <c r="AI33" i="68"/>
  <c r="AH33" i="68"/>
  <c r="AA33" i="68"/>
  <c r="Z33" i="68"/>
  <c r="Y33" i="68"/>
  <c r="X33" i="68"/>
  <c r="W33" i="68"/>
  <c r="V33" i="68"/>
  <c r="DD23" i="67" l="1"/>
  <c r="DC23" i="67"/>
  <c r="DB23" i="67"/>
  <c r="DA23" i="67"/>
  <c r="CZ23" i="67"/>
  <c r="CY23" i="67"/>
  <c r="CW23" i="67"/>
  <c r="CV23" i="67"/>
  <c r="CU23" i="67"/>
  <c r="CT23" i="67"/>
  <c r="CS23" i="67"/>
  <c r="CR23" i="67"/>
  <c r="CQ23" i="67"/>
  <c r="CP23" i="67"/>
  <c r="CO23" i="67"/>
  <c r="CN23" i="67"/>
  <c r="CM23" i="67"/>
  <c r="CL23" i="67"/>
  <c r="CK23" i="67"/>
  <c r="CJ23" i="67"/>
  <c r="CH23" i="67"/>
  <c r="CG23" i="67"/>
  <c r="CF23" i="67"/>
  <c r="CE23" i="67"/>
  <c r="CD23" i="67"/>
  <c r="CC23" i="67"/>
  <c r="CB23" i="67"/>
  <c r="CA23" i="67"/>
  <c r="BZ23" i="67"/>
  <c r="BY23" i="67"/>
  <c r="BX23" i="67"/>
  <c r="BW23" i="67"/>
  <c r="BV23" i="67"/>
  <c r="BU23" i="67"/>
  <c r="BS23" i="67"/>
  <c r="BR23" i="67"/>
  <c r="BQ23" i="67"/>
  <c r="BP23" i="67"/>
  <c r="BO23" i="67"/>
  <c r="BN23" i="67"/>
  <c r="BM23" i="67"/>
  <c r="BB23" i="67"/>
  <c r="BA23" i="67"/>
  <c r="AZ23" i="67"/>
  <c r="AY23" i="67"/>
  <c r="AU23" i="67"/>
  <c r="AT23" i="67"/>
  <c r="AS23" i="67"/>
  <c r="AR23" i="67"/>
  <c r="AQ23" i="67"/>
  <c r="DD21" i="67"/>
  <c r="DC21" i="67"/>
  <c r="DB21" i="67"/>
  <c r="DA21" i="67"/>
  <c r="CZ21" i="67"/>
  <c r="CY21" i="67"/>
  <c r="CW21" i="67"/>
  <c r="CV21" i="67"/>
  <c r="CU21" i="67"/>
  <c r="CT21" i="67"/>
  <c r="CS21" i="67"/>
  <c r="CR21" i="67"/>
  <c r="CQ21" i="67"/>
  <c r="CP21" i="67"/>
  <c r="CO21" i="67"/>
  <c r="CN21" i="67"/>
  <c r="CM21" i="67"/>
  <c r="CL21" i="67"/>
  <c r="CK21" i="67"/>
  <c r="CJ21" i="67"/>
  <c r="CH21" i="67"/>
  <c r="CG21" i="67"/>
  <c r="CF21" i="67"/>
  <c r="CE21" i="67"/>
  <c r="CD21" i="67"/>
  <c r="CC21" i="67"/>
  <c r="CB21" i="67"/>
  <c r="CA21" i="67"/>
  <c r="BZ21" i="67"/>
  <c r="BY21" i="67"/>
  <c r="BX21" i="67"/>
  <c r="BW21" i="67"/>
  <c r="BV21" i="67"/>
  <c r="BU21" i="67"/>
  <c r="BT21" i="67"/>
  <c r="BS21" i="67"/>
  <c r="BR21" i="67"/>
  <c r="BQ21" i="67"/>
  <c r="BP21" i="67"/>
  <c r="BO21" i="67"/>
  <c r="BN21" i="67"/>
  <c r="BM21" i="67"/>
  <c r="BB21" i="67"/>
  <c r="BA21" i="67"/>
  <c r="AZ21" i="67"/>
  <c r="AY21" i="67"/>
  <c r="AU21" i="67"/>
  <c r="AT21" i="67"/>
  <c r="AS21" i="67"/>
  <c r="AR21" i="67"/>
  <c r="AQ21" i="67"/>
  <c r="R25" i="36" l="1"/>
  <c r="R24" i="36"/>
  <c r="R23" i="36"/>
  <c r="R22" i="36"/>
  <c r="R21" i="36"/>
  <c r="R20" i="36"/>
  <c r="R19" i="36"/>
  <c r="R18" i="36"/>
  <c r="R17" i="36"/>
  <c r="R16" i="36"/>
  <c r="R15" i="36"/>
  <c r="R14" i="36"/>
  <c r="R13" i="36"/>
  <c r="U13" i="36" s="1"/>
  <c r="R12" i="36"/>
  <c r="R11" i="36"/>
  <c r="P8" i="36"/>
  <c r="Q25" i="36"/>
  <c r="P25" i="36"/>
  <c r="Q24" i="36"/>
  <c r="P24" i="36"/>
  <c r="S24" i="36" s="1"/>
  <c r="Q23" i="36"/>
  <c r="T23" i="36" s="1"/>
  <c r="P23" i="36"/>
  <c r="Q22" i="36"/>
  <c r="P22" i="36"/>
  <c r="S22" i="36" s="1"/>
  <c r="Q21" i="36"/>
  <c r="P21" i="36"/>
  <c r="Q20" i="36"/>
  <c r="P20" i="36"/>
  <c r="S20" i="36" s="1"/>
  <c r="Q19" i="36"/>
  <c r="T19" i="36" s="1"/>
  <c r="P19" i="36"/>
  <c r="Q18" i="36"/>
  <c r="P18" i="36"/>
  <c r="S18" i="36" s="1"/>
  <c r="Q17" i="36"/>
  <c r="P17" i="36"/>
  <c r="Q16" i="36"/>
  <c r="P16" i="36"/>
  <c r="Q15" i="36"/>
  <c r="P15" i="36"/>
  <c r="Q14" i="36"/>
  <c r="P14" i="36"/>
  <c r="Q13" i="36"/>
  <c r="S13" i="36" s="1"/>
  <c r="P13" i="36"/>
  <c r="Q12" i="36"/>
  <c r="P12" i="36"/>
  <c r="T12" i="36" s="1"/>
  <c r="Q11" i="36"/>
  <c r="T11" i="36" s="1"/>
  <c r="P11" i="36"/>
  <c r="P9" i="36"/>
  <c r="P10" i="36"/>
  <c r="BB24" i="66"/>
  <c r="BA24" i="66"/>
  <c r="AZ24" i="66"/>
  <c r="AY24" i="66"/>
  <c r="AU24" i="66"/>
  <c r="AT24" i="66"/>
  <c r="AS24" i="66"/>
  <c r="AR24" i="66"/>
  <c r="AQ24" i="66"/>
  <c r="BB21" i="66"/>
  <c r="BA21" i="66"/>
  <c r="AZ21" i="66"/>
  <c r="AY21" i="66"/>
  <c r="AU21" i="66"/>
  <c r="AT21" i="66"/>
  <c r="AS21" i="66"/>
  <c r="AR21" i="66"/>
  <c r="AQ21" i="66"/>
  <c r="BB18" i="66"/>
  <c r="BA18" i="66"/>
  <c r="AZ18" i="66"/>
  <c r="AY18" i="66"/>
  <c r="AU18" i="66"/>
  <c r="AT18" i="66"/>
  <c r="AS18" i="66"/>
  <c r="AR18" i="66"/>
  <c r="AQ18" i="66"/>
  <c r="BB17" i="66"/>
  <c r="CV17" i="66" s="1"/>
  <c r="BA17" i="66"/>
  <c r="AZ17" i="66"/>
  <c r="AY17" i="66"/>
  <c r="AU17" i="66"/>
  <c r="CO17" i="66" s="1"/>
  <c r="AT17" i="66"/>
  <c r="CN17" i="66" s="1"/>
  <c r="AS17" i="66"/>
  <c r="CM17" i="66" s="1"/>
  <c r="AR17" i="66"/>
  <c r="CL17" i="66" s="1"/>
  <c r="AQ17" i="66"/>
  <c r="CK17" i="66" s="1"/>
  <c r="BB16" i="66"/>
  <c r="BA16" i="66"/>
  <c r="AZ16" i="66"/>
  <c r="AY16" i="66"/>
  <c r="AU16" i="66"/>
  <c r="AT16" i="66"/>
  <c r="AS16" i="66"/>
  <c r="AR16" i="66"/>
  <c r="AQ16" i="66"/>
  <c r="BB15" i="66"/>
  <c r="BA15" i="66"/>
  <c r="CU15" i="66" s="1"/>
  <c r="AZ15" i="66"/>
  <c r="AY15" i="66"/>
  <c r="CS15" i="66" s="1"/>
  <c r="AU15" i="66"/>
  <c r="CO15" i="66" s="1"/>
  <c r="AT15" i="66"/>
  <c r="CN15" i="66" s="1"/>
  <c r="AS15" i="66"/>
  <c r="CM15" i="66" s="1"/>
  <c r="AR15" i="66"/>
  <c r="CL15" i="66" s="1"/>
  <c r="AQ15" i="66"/>
  <c r="BB14" i="66"/>
  <c r="CV14" i="66" s="1"/>
  <c r="BA14" i="66"/>
  <c r="AZ14" i="66"/>
  <c r="CT14" i="66" s="1"/>
  <c r="AY14" i="66"/>
  <c r="CS14" i="66" s="1"/>
  <c r="AU14" i="66"/>
  <c r="CO14" i="66" s="1"/>
  <c r="AT14" i="66"/>
  <c r="CN14" i="66" s="1"/>
  <c r="AS14" i="66"/>
  <c r="CM14" i="66" s="1"/>
  <c r="AR14" i="66"/>
  <c r="AQ14" i="66"/>
  <c r="BB13" i="66"/>
  <c r="BA13" i="66"/>
  <c r="CU13" i="66" s="1"/>
  <c r="AZ13" i="66"/>
  <c r="CT13" i="66" s="1"/>
  <c r="AY13" i="66"/>
  <c r="CS13" i="66" s="1"/>
  <c r="AU13" i="66"/>
  <c r="AT13" i="66"/>
  <c r="CN13" i="66" s="1"/>
  <c r="AS13" i="66"/>
  <c r="AR13" i="66"/>
  <c r="CL13" i="66" s="1"/>
  <c r="AQ13" i="66"/>
  <c r="CK13" i="66" s="1"/>
  <c r="BB12" i="66"/>
  <c r="BA12" i="66"/>
  <c r="AZ12" i="66"/>
  <c r="AY12" i="66"/>
  <c r="AU12" i="66"/>
  <c r="AT12" i="66"/>
  <c r="AS12" i="66"/>
  <c r="AR12" i="66"/>
  <c r="AQ12" i="66"/>
  <c r="BB11" i="66"/>
  <c r="BA11" i="66"/>
  <c r="AZ11" i="66"/>
  <c r="AY11" i="66"/>
  <c r="AU11" i="66"/>
  <c r="AT11" i="66"/>
  <c r="AS11" i="66"/>
  <c r="AR11" i="66"/>
  <c r="AQ11" i="66"/>
  <c r="BB10" i="66"/>
  <c r="BA10" i="66"/>
  <c r="AZ10" i="66"/>
  <c r="AY10" i="66"/>
  <c r="AU10" i="66"/>
  <c r="AT10" i="66"/>
  <c r="AS10" i="66"/>
  <c r="AR10" i="66"/>
  <c r="AQ10" i="66"/>
  <c r="CO13" i="66"/>
  <c r="BM10" i="66"/>
  <c r="BN10" i="66"/>
  <c r="BO10" i="66"/>
  <c r="BP10" i="66"/>
  <c r="BQ10" i="66"/>
  <c r="BR10" i="66"/>
  <c r="BS10" i="66"/>
  <c r="BT10" i="66"/>
  <c r="BU10" i="66"/>
  <c r="BV10" i="66"/>
  <c r="BW10" i="66"/>
  <c r="BX10" i="66"/>
  <c r="BY10" i="66"/>
  <c r="BZ10" i="66"/>
  <c r="CA10" i="66"/>
  <c r="CB10" i="66"/>
  <c r="CC10" i="66"/>
  <c r="CD10" i="66"/>
  <c r="CE10" i="66"/>
  <c r="CF10" i="66"/>
  <c r="CG10" i="66"/>
  <c r="CH10" i="66"/>
  <c r="CJ10" i="66"/>
  <c r="CK10" i="66"/>
  <c r="CL10" i="66"/>
  <c r="CM10" i="66"/>
  <c r="CN10" i="66"/>
  <c r="CO10" i="66"/>
  <c r="CP10" i="66"/>
  <c r="CQ10" i="66"/>
  <c r="CR10" i="66"/>
  <c r="CS10" i="66"/>
  <c r="CT10" i="66"/>
  <c r="CU10" i="66"/>
  <c r="CV10" i="66"/>
  <c r="CW10" i="66"/>
  <c r="CY10" i="66"/>
  <c r="CZ10" i="66"/>
  <c r="DA10" i="66"/>
  <c r="DB10" i="66"/>
  <c r="DC10" i="66"/>
  <c r="DD10" i="66"/>
  <c r="BM11" i="66"/>
  <c r="BN11" i="66"/>
  <c r="BO11" i="66"/>
  <c r="BP11" i="66"/>
  <c r="BQ11" i="66"/>
  <c r="BR11" i="66"/>
  <c r="BS11" i="66"/>
  <c r="BT11" i="66"/>
  <c r="BU11" i="66"/>
  <c r="BV11" i="66"/>
  <c r="BW11" i="66"/>
  <c r="BX11" i="66"/>
  <c r="BY11" i="66"/>
  <c r="BZ11" i="66"/>
  <c r="CA11" i="66"/>
  <c r="CB11" i="66"/>
  <c r="CC11" i="66"/>
  <c r="CD11" i="66"/>
  <c r="CE11" i="66"/>
  <c r="CF11" i="66"/>
  <c r="CG11" i="66"/>
  <c r="CH11" i="66"/>
  <c r="CJ11" i="66"/>
  <c r="CK11" i="66"/>
  <c r="CL11" i="66"/>
  <c r="CM11" i="66"/>
  <c r="CN11" i="66"/>
  <c r="CO11" i="66"/>
  <c r="CP11" i="66"/>
  <c r="CQ11" i="66"/>
  <c r="CR11" i="66"/>
  <c r="CS11" i="66"/>
  <c r="CT11" i="66"/>
  <c r="CU11" i="66"/>
  <c r="CV11" i="66"/>
  <c r="CW11" i="66"/>
  <c r="CY11" i="66"/>
  <c r="CZ11" i="66"/>
  <c r="DA11" i="66"/>
  <c r="DB11" i="66"/>
  <c r="DC11" i="66"/>
  <c r="DD11" i="66"/>
  <c r="BM12" i="66"/>
  <c r="BN12" i="66"/>
  <c r="BO12" i="66"/>
  <c r="BP12" i="66"/>
  <c r="BQ12" i="66"/>
  <c r="BR12" i="66"/>
  <c r="BS12" i="66"/>
  <c r="BT12" i="66"/>
  <c r="BU12" i="66"/>
  <c r="BV12" i="66"/>
  <c r="BW12" i="66"/>
  <c r="BX12" i="66"/>
  <c r="BY12" i="66"/>
  <c r="BZ12" i="66"/>
  <c r="CA12" i="66"/>
  <c r="CB12" i="66"/>
  <c r="CC12" i="66"/>
  <c r="CD12" i="66"/>
  <c r="CE12" i="66"/>
  <c r="CF12" i="66"/>
  <c r="CG12" i="66"/>
  <c r="CH12" i="66"/>
  <c r="CJ12" i="66"/>
  <c r="CK12" i="66"/>
  <c r="CL12" i="66"/>
  <c r="CM12" i="66"/>
  <c r="CN12" i="66"/>
  <c r="CO12" i="66"/>
  <c r="CP12" i="66"/>
  <c r="CQ12" i="66"/>
  <c r="CR12" i="66"/>
  <c r="CS12" i="66"/>
  <c r="CT12" i="66"/>
  <c r="CU12" i="66"/>
  <c r="CV12" i="66"/>
  <c r="CW12" i="66"/>
  <c r="CY12" i="66"/>
  <c r="CZ12" i="66"/>
  <c r="DA12" i="66"/>
  <c r="DB12" i="66"/>
  <c r="DC12" i="66"/>
  <c r="DD12" i="66"/>
  <c r="BM13" i="66"/>
  <c r="BN13" i="66"/>
  <c r="BO13" i="66"/>
  <c r="BP13" i="66"/>
  <c r="BQ13" i="66"/>
  <c r="BR13" i="66"/>
  <c r="BS13" i="66"/>
  <c r="BT13" i="66"/>
  <c r="BU13" i="66"/>
  <c r="BV13" i="66"/>
  <c r="BW13" i="66"/>
  <c r="BX13" i="66"/>
  <c r="BY13" i="66"/>
  <c r="BZ13" i="66"/>
  <c r="CA13" i="66"/>
  <c r="CB13" i="66"/>
  <c r="CC13" i="66"/>
  <c r="CD13" i="66"/>
  <c r="CE13" i="66"/>
  <c r="CF13" i="66"/>
  <c r="CG13" i="66"/>
  <c r="CH13" i="66"/>
  <c r="CJ13" i="66"/>
  <c r="CM13" i="66"/>
  <c r="CP13" i="66"/>
  <c r="CQ13" i="66"/>
  <c r="CR13" i="66"/>
  <c r="CV13" i="66"/>
  <c r="CW13" i="66"/>
  <c r="CY13" i="66"/>
  <c r="CZ13" i="66"/>
  <c r="DA13" i="66"/>
  <c r="DB13" i="66"/>
  <c r="DC13" i="66"/>
  <c r="DD13" i="66"/>
  <c r="BM14" i="66"/>
  <c r="BN14" i="66"/>
  <c r="BO14" i="66"/>
  <c r="BP14" i="66"/>
  <c r="BQ14" i="66"/>
  <c r="BR14" i="66"/>
  <c r="BS14" i="66"/>
  <c r="BT14" i="66"/>
  <c r="BU14" i="66"/>
  <c r="BV14" i="66"/>
  <c r="BW14" i="66"/>
  <c r="BX14" i="66"/>
  <c r="BY14" i="66"/>
  <c r="BZ14" i="66"/>
  <c r="CA14" i="66"/>
  <c r="CB14" i="66"/>
  <c r="CC14" i="66"/>
  <c r="CD14" i="66"/>
  <c r="CE14" i="66"/>
  <c r="CF14" i="66"/>
  <c r="CG14" i="66"/>
  <c r="CH14" i="66"/>
  <c r="CJ14" i="66"/>
  <c r="CK14" i="66"/>
  <c r="CL14" i="66"/>
  <c r="CP14" i="66"/>
  <c r="CQ14" i="66"/>
  <c r="CR14" i="66"/>
  <c r="CU14" i="66"/>
  <c r="CW14" i="66"/>
  <c r="CY14" i="66"/>
  <c r="CZ14" i="66"/>
  <c r="DA14" i="66"/>
  <c r="DB14" i="66"/>
  <c r="DC14" i="66"/>
  <c r="DD14" i="66"/>
  <c r="BM15" i="66"/>
  <c r="BN15" i="66"/>
  <c r="BO15" i="66"/>
  <c r="BP15" i="66"/>
  <c r="BQ15" i="66"/>
  <c r="BR15" i="66"/>
  <c r="BS15" i="66"/>
  <c r="BT15" i="66"/>
  <c r="BU15" i="66"/>
  <c r="BV15" i="66"/>
  <c r="BW15" i="66"/>
  <c r="BX15" i="66"/>
  <c r="BY15" i="66"/>
  <c r="BZ15" i="66"/>
  <c r="CA15" i="66"/>
  <c r="CB15" i="66"/>
  <c r="CC15" i="66"/>
  <c r="CD15" i="66"/>
  <c r="CE15" i="66"/>
  <c r="CF15" i="66"/>
  <c r="CG15" i="66"/>
  <c r="CH15" i="66"/>
  <c r="CJ15" i="66"/>
  <c r="CK15" i="66"/>
  <c r="CP15" i="66"/>
  <c r="CQ15" i="66"/>
  <c r="CR15" i="66"/>
  <c r="CT15" i="66"/>
  <c r="CV15" i="66"/>
  <c r="CW15" i="66"/>
  <c r="CY15" i="66"/>
  <c r="CZ15" i="66"/>
  <c r="DA15" i="66"/>
  <c r="DB15" i="66"/>
  <c r="DC15" i="66"/>
  <c r="DD15" i="66"/>
  <c r="BM16" i="66"/>
  <c r="BN16" i="66"/>
  <c r="BO16" i="66"/>
  <c r="BP16" i="66"/>
  <c r="BQ16" i="66"/>
  <c r="BR16" i="66"/>
  <c r="BS16" i="66"/>
  <c r="BT16" i="66"/>
  <c r="BU16" i="66"/>
  <c r="BV16" i="66"/>
  <c r="BW16" i="66"/>
  <c r="BX16" i="66"/>
  <c r="BY16" i="66"/>
  <c r="BZ16" i="66"/>
  <c r="CA16" i="66"/>
  <c r="CB16" i="66"/>
  <c r="CC16" i="66"/>
  <c r="CD16" i="66"/>
  <c r="CE16" i="66"/>
  <c r="CF16" i="66"/>
  <c r="CG16" i="66"/>
  <c r="CH16" i="66"/>
  <c r="CJ16" i="66"/>
  <c r="CK16" i="66"/>
  <c r="CL16" i="66"/>
  <c r="CM16" i="66"/>
  <c r="CN16" i="66"/>
  <c r="CO16" i="66"/>
  <c r="CP16" i="66"/>
  <c r="CQ16" i="66"/>
  <c r="CR16" i="66"/>
  <c r="CS16" i="66"/>
  <c r="CT16" i="66"/>
  <c r="CU16" i="66"/>
  <c r="CV16" i="66"/>
  <c r="CW16" i="66"/>
  <c r="CY16" i="66"/>
  <c r="CZ16" i="66"/>
  <c r="DA16" i="66"/>
  <c r="DB16" i="66"/>
  <c r="DC16" i="66"/>
  <c r="DD16" i="66"/>
  <c r="BM17" i="66"/>
  <c r="BN17" i="66"/>
  <c r="BO17" i="66"/>
  <c r="BP17" i="66"/>
  <c r="BQ17" i="66"/>
  <c r="BR17" i="66"/>
  <c r="BS17" i="66"/>
  <c r="BT17" i="66"/>
  <c r="BU17" i="66"/>
  <c r="BV17" i="66"/>
  <c r="BW17" i="66"/>
  <c r="BX17" i="66"/>
  <c r="BY17" i="66"/>
  <c r="BZ17" i="66"/>
  <c r="CA17" i="66"/>
  <c r="CB17" i="66"/>
  <c r="CC17" i="66"/>
  <c r="CD17" i="66"/>
  <c r="CE17" i="66"/>
  <c r="CF17" i="66"/>
  <c r="CG17" i="66"/>
  <c r="CH17" i="66"/>
  <c r="CJ17" i="66"/>
  <c r="CP17" i="66"/>
  <c r="CQ17" i="66"/>
  <c r="CR17" i="66"/>
  <c r="CS17" i="66"/>
  <c r="CT17" i="66"/>
  <c r="CU17" i="66"/>
  <c r="CW17" i="66"/>
  <c r="CY17" i="66"/>
  <c r="CZ17" i="66"/>
  <c r="DA17" i="66"/>
  <c r="DB17" i="66"/>
  <c r="DC17" i="66"/>
  <c r="DD17" i="66"/>
  <c r="BM18" i="66"/>
  <c r="BN18" i="66"/>
  <c r="BO18" i="66"/>
  <c r="BP18" i="66"/>
  <c r="BQ18" i="66"/>
  <c r="BR18" i="66"/>
  <c r="BS18" i="66"/>
  <c r="BT18" i="66"/>
  <c r="BU18" i="66"/>
  <c r="BV18" i="66"/>
  <c r="BW18" i="66"/>
  <c r="BX18" i="66"/>
  <c r="BY18" i="66"/>
  <c r="BZ18" i="66"/>
  <c r="CA18" i="66"/>
  <c r="CB18" i="66"/>
  <c r="CC18" i="66"/>
  <c r="CD18" i="66"/>
  <c r="CE18" i="66"/>
  <c r="CF18" i="66"/>
  <c r="CG18" i="66"/>
  <c r="CH18" i="66"/>
  <c r="CJ18" i="66"/>
  <c r="CK18" i="66"/>
  <c r="CL18" i="66"/>
  <c r="CM18" i="66"/>
  <c r="CN18" i="66"/>
  <c r="CO18" i="66"/>
  <c r="CP18" i="66"/>
  <c r="CQ18" i="66"/>
  <c r="CR18" i="66"/>
  <c r="CS18" i="66"/>
  <c r="CT18" i="66"/>
  <c r="CU18" i="66"/>
  <c r="CV18" i="66"/>
  <c r="CW18" i="66"/>
  <c r="CY18" i="66"/>
  <c r="CZ18" i="66"/>
  <c r="DA18" i="66"/>
  <c r="DB18" i="66"/>
  <c r="DC18" i="66"/>
  <c r="DD18" i="66"/>
  <c r="BM21" i="66"/>
  <c r="BN21" i="66"/>
  <c r="BO21" i="66"/>
  <c r="BP21" i="66"/>
  <c r="BQ21" i="66"/>
  <c r="BR21" i="66"/>
  <c r="BS21" i="66"/>
  <c r="BT21" i="66"/>
  <c r="BU21" i="66"/>
  <c r="BV21" i="66"/>
  <c r="BW21" i="66"/>
  <c r="BX21" i="66"/>
  <c r="BY21" i="66"/>
  <c r="BZ21" i="66"/>
  <c r="CA21" i="66"/>
  <c r="CB21" i="66"/>
  <c r="CC21" i="66"/>
  <c r="CD21" i="66"/>
  <c r="CE21" i="66"/>
  <c r="CF21" i="66"/>
  <c r="CG21" i="66"/>
  <c r="CH21" i="66"/>
  <c r="CJ21" i="66"/>
  <c r="CK21" i="66"/>
  <c r="CL21" i="66"/>
  <c r="CM21" i="66"/>
  <c r="CN21" i="66"/>
  <c r="CO21" i="66"/>
  <c r="CP21" i="66"/>
  <c r="CQ21" i="66"/>
  <c r="CR21" i="66"/>
  <c r="CS21" i="66"/>
  <c r="CT21" i="66"/>
  <c r="CU21" i="66"/>
  <c r="CV21" i="66"/>
  <c r="CW21" i="66"/>
  <c r="CY21" i="66"/>
  <c r="CZ21" i="66"/>
  <c r="DA21" i="66"/>
  <c r="DB21" i="66"/>
  <c r="DC21" i="66"/>
  <c r="DD21" i="66"/>
  <c r="BB9" i="66"/>
  <c r="BA9" i="66"/>
  <c r="AZ9" i="66"/>
  <c r="AY9" i="66"/>
  <c r="AU9" i="66"/>
  <c r="AT9" i="66"/>
  <c r="AS9" i="66"/>
  <c r="AR9" i="66"/>
  <c r="AQ9" i="66"/>
  <c r="V32" i="66"/>
  <c r="U32" i="66"/>
  <c r="BB24" i="67"/>
  <c r="BA24" i="67"/>
  <c r="AZ24" i="67"/>
  <c r="AY24" i="67"/>
  <c r="AU24" i="67"/>
  <c r="AT24" i="67"/>
  <c r="AS24" i="67"/>
  <c r="AR24" i="67"/>
  <c r="AQ24" i="67"/>
  <c r="BB20" i="67"/>
  <c r="BA20" i="67"/>
  <c r="AZ20" i="67"/>
  <c r="AY20" i="67"/>
  <c r="AU20" i="67"/>
  <c r="AT20" i="67"/>
  <c r="AS20" i="67"/>
  <c r="AR20" i="67"/>
  <c r="AQ20" i="67"/>
  <c r="BB18" i="67"/>
  <c r="BA18" i="67"/>
  <c r="AZ18" i="67"/>
  <c r="AY18" i="67"/>
  <c r="AU18" i="67"/>
  <c r="AT18" i="67"/>
  <c r="AS18" i="67"/>
  <c r="AR18" i="67"/>
  <c r="AQ18" i="67"/>
  <c r="BB17" i="67"/>
  <c r="BA17" i="67"/>
  <c r="AZ17" i="67"/>
  <c r="AY17" i="67"/>
  <c r="AU17" i="67"/>
  <c r="AT17" i="67"/>
  <c r="AS17" i="67"/>
  <c r="AR17" i="67"/>
  <c r="AQ17" i="67"/>
  <c r="BB16" i="67"/>
  <c r="BA16" i="67"/>
  <c r="AZ16" i="67"/>
  <c r="AY16" i="67"/>
  <c r="AU16" i="67"/>
  <c r="AT16" i="67"/>
  <c r="AS16" i="67"/>
  <c r="AR16" i="67"/>
  <c r="AQ16" i="67"/>
  <c r="BB15" i="67"/>
  <c r="BA15" i="67"/>
  <c r="AZ15" i="67"/>
  <c r="AY15" i="67"/>
  <c r="AU15" i="67"/>
  <c r="AT15" i="67"/>
  <c r="AS15" i="67"/>
  <c r="AR15" i="67"/>
  <c r="AQ15" i="67"/>
  <c r="BB14" i="67"/>
  <c r="BA14" i="67"/>
  <c r="AZ14" i="67"/>
  <c r="AY14" i="67"/>
  <c r="AU14" i="67"/>
  <c r="AT14" i="67"/>
  <c r="AS14" i="67"/>
  <c r="AR14" i="67"/>
  <c r="AQ14" i="67"/>
  <c r="BB13" i="67"/>
  <c r="BA13" i="67"/>
  <c r="AZ13" i="67"/>
  <c r="AY13" i="67"/>
  <c r="AU13" i="67"/>
  <c r="AT13" i="67"/>
  <c r="AS13" i="67"/>
  <c r="AR13" i="67"/>
  <c r="AQ13" i="67"/>
  <c r="BB12" i="67"/>
  <c r="BA12" i="67"/>
  <c r="AZ12" i="67"/>
  <c r="AY12" i="67"/>
  <c r="AU12" i="67"/>
  <c r="AT12" i="67"/>
  <c r="AS12" i="67"/>
  <c r="AR12" i="67"/>
  <c r="AQ12" i="67"/>
  <c r="BB11" i="67"/>
  <c r="BA11" i="67"/>
  <c r="AZ11" i="67"/>
  <c r="AY11" i="67"/>
  <c r="AU11" i="67"/>
  <c r="AT11" i="67"/>
  <c r="AS11" i="67"/>
  <c r="AR11" i="67"/>
  <c r="AQ11" i="67"/>
  <c r="BB10" i="67"/>
  <c r="BA10" i="67"/>
  <c r="AZ10" i="67"/>
  <c r="AY10" i="67"/>
  <c r="AU10" i="67"/>
  <c r="AT10" i="67"/>
  <c r="AS10" i="67"/>
  <c r="AR10" i="67"/>
  <c r="AQ10" i="67"/>
  <c r="BB9" i="67"/>
  <c r="BA9" i="67"/>
  <c r="AZ9" i="67"/>
  <c r="AY9" i="67"/>
  <c r="AU9" i="67"/>
  <c r="AT9" i="67"/>
  <c r="AS9" i="67"/>
  <c r="AR9" i="67"/>
  <c r="AQ9" i="67"/>
  <c r="V33" i="67"/>
  <c r="U33" i="67"/>
  <c r="U32" i="53"/>
  <c r="BB25" i="53"/>
  <c r="BA25" i="53"/>
  <c r="AZ25" i="53"/>
  <c r="AY25" i="53"/>
  <c r="AU25" i="53"/>
  <c r="AT25" i="53"/>
  <c r="AS25" i="53"/>
  <c r="AR25" i="53"/>
  <c r="AQ25" i="53"/>
  <c r="BB24" i="53"/>
  <c r="BA24" i="53"/>
  <c r="AZ24" i="53"/>
  <c r="AY24" i="53"/>
  <c r="AU24" i="53"/>
  <c r="AT24" i="53"/>
  <c r="AS24" i="53"/>
  <c r="AR24" i="53"/>
  <c r="AQ24" i="53"/>
  <c r="BB22" i="53"/>
  <c r="BA22" i="53"/>
  <c r="AZ22" i="53"/>
  <c r="AY22" i="53"/>
  <c r="AU22" i="53"/>
  <c r="AT22" i="53"/>
  <c r="AS22" i="53"/>
  <c r="AR22" i="53"/>
  <c r="AQ22" i="53"/>
  <c r="BB21" i="53"/>
  <c r="BA21" i="53"/>
  <c r="AZ21" i="53"/>
  <c r="AY21" i="53"/>
  <c r="AU21" i="53"/>
  <c r="AT21" i="53"/>
  <c r="AS21" i="53"/>
  <c r="AR21" i="53"/>
  <c r="AQ21" i="53"/>
  <c r="BB19" i="53"/>
  <c r="BA19" i="53"/>
  <c r="AZ19" i="53"/>
  <c r="AY19" i="53"/>
  <c r="AU19" i="53"/>
  <c r="AT19" i="53"/>
  <c r="AS19" i="53"/>
  <c r="AR19" i="53"/>
  <c r="AQ19" i="53"/>
  <c r="BB18" i="53"/>
  <c r="BA18" i="53"/>
  <c r="AZ18" i="53"/>
  <c r="AY18" i="53"/>
  <c r="AU18" i="53"/>
  <c r="AT18" i="53"/>
  <c r="AS18" i="53"/>
  <c r="AR18" i="53"/>
  <c r="AQ18" i="53"/>
  <c r="BB17" i="53"/>
  <c r="BA17" i="53"/>
  <c r="AZ17" i="53"/>
  <c r="AY17" i="53"/>
  <c r="AU17" i="53"/>
  <c r="AT17" i="53"/>
  <c r="AS17" i="53"/>
  <c r="AR17" i="53"/>
  <c r="AQ17" i="53"/>
  <c r="BB16" i="53"/>
  <c r="BA16" i="53"/>
  <c r="AZ16" i="53"/>
  <c r="AY16" i="53"/>
  <c r="AU16" i="53"/>
  <c r="AT16" i="53"/>
  <c r="AS16" i="53"/>
  <c r="AR16" i="53"/>
  <c r="AQ16" i="53"/>
  <c r="BB15" i="53"/>
  <c r="BA15" i="53"/>
  <c r="AZ15" i="53"/>
  <c r="AY15" i="53"/>
  <c r="AU15" i="53"/>
  <c r="AT15" i="53"/>
  <c r="AS15" i="53"/>
  <c r="AR15" i="53"/>
  <c r="AQ15" i="53"/>
  <c r="BB14" i="53"/>
  <c r="BA14" i="53"/>
  <c r="AZ14" i="53"/>
  <c r="AY14" i="53"/>
  <c r="AU14" i="53"/>
  <c r="AT14" i="53"/>
  <c r="AS14" i="53"/>
  <c r="AR14" i="53"/>
  <c r="AQ14" i="53"/>
  <c r="BB13" i="53"/>
  <c r="BA13" i="53"/>
  <c r="AZ13" i="53"/>
  <c r="AY13" i="53"/>
  <c r="AU13" i="53"/>
  <c r="AT13" i="53"/>
  <c r="AS13" i="53"/>
  <c r="AR13" i="53"/>
  <c r="AQ13" i="53"/>
  <c r="BB12" i="53"/>
  <c r="BA12" i="53"/>
  <c r="AZ12" i="53"/>
  <c r="AY12" i="53"/>
  <c r="AU12" i="53"/>
  <c r="AT12" i="53"/>
  <c r="AS12" i="53"/>
  <c r="AR12" i="53"/>
  <c r="AQ12" i="53"/>
  <c r="BB11" i="53"/>
  <c r="BA11" i="53"/>
  <c r="AZ11" i="53"/>
  <c r="AY11" i="53"/>
  <c r="AU11" i="53"/>
  <c r="AT11" i="53"/>
  <c r="AS11" i="53"/>
  <c r="AR11" i="53"/>
  <c r="AQ11" i="53"/>
  <c r="AS10" i="53"/>
  <c r="AR10" i="53"/>
  <c r="BB10" i="53"/>
  <c r="BA10" i="53"/>
  <c r="AZ10" i="53"/>
  <c r="AY10" i="53"/>
  <c r="AU10" i="53"/>
  <c r="AT10" i="53"/>
  <c r="AQ10" i="53"/>
  <c r="U19" i="36" l="1"/>
  <c r="W19" i="36" s="1"/>
  <c r="T24" i="36"/>
  <c r="V24" i="36" s="1"/>
  <c r="U25" i="36"/>
  <c r="W25" i="36" s="1"/>
  <c r="U24" i="36"/>
  <c r="W24" i="36" s="1"/>
  <c r="U18" i="36"/>
  <c r="W18" i="36" s="1"/>
  <c r="S19" i="36"/>
  <c r="V19" i="36" s="1"/>
  <c r="S17" i="36"/>
  <c r="S23" i="36"/>
  <c r="V23" i="36" s="1"/>
  <c r="U23" i="36"/>
  <c r="W23" i="36" s="1"/>
  <c r="T22" i="36"/>
  <c r="V22" i="36" s="1"/>
  <c r="U22" i="36"/>
  <c r="W22" i="36" s="1"/>
  <c r="S21" i="36"/>
  <c r="U20" i="36"/>
  <c r="W20" i="36" s="1"/>
  <c r="T20" i="36"/>
  <c r="V20" i="36" s="1"/>
  <c r="T18" i="36"/>
  <c r="V18" i="36" s="1"/>
  <c r="S25" i="36"/>
  <c r="T25" i="36"/>
  <c r="T17" i="36"/>
  <c r="U17" i="36"/>
  <c r="W17" i="36" s="1"/>
  <c r="U21" i="36"/>
  <c r="W21" i="36" s="1"/>
  <c r="T21" i="36"/>
  <c r="V21" i="36" s="1"/>
  <c r="T16" i="36"/>
  <c r="U16" i="36"/>
  <c r="W16" i="36" s="1"/>
  <c r="S16" i="36"/>
  <c r="T14" i="36"/>
  <c r="T15" i="36"/>
  <c r="S11" i="36"/>
  <c r="S15" i="36"/>
  <c r="U12" i="36"/>
  <c r="U14" i="36"/>
  <c r="U15" i="36"/>
  <c r="S14" i="36"/>
  <c r="S12" i="36"/>
  <c r="U11" i="36"/>
  <c r="T13" i="36"/>
  <c r="V32" i="53"/>
  <c r="V25" i="36" l="1"/>
  <c r="V17" i="36"/>
  <c r="V16" i="36"/>
  <c r="AU5" i="57"/>
  <c r="BD5" i="57" s="1"/>
  <c r="BT5" i="57" s="1"/>
  <c r="AU9" i="57"/>
  <c r="BD9" i="57" s="1"/>
  <c r="BD20" i="57"/>
  <c r="BT20" i="57" s="1"/>
  <c r="BT9" i="57" s="1"/>
  <c r="AU23" i="57"/>
  <c r="BD23" i="57" s="1"/>
  <c r="BT23" i="57" s="1"/>
  <c r="AU20" i="57"/>
  <c r="Q4" i="57"/>
  <c r="J4" i="57"/>
  <c r="Q4" i="67"/>
  <c r="Q4" i="53"/>
  <c r="R4" i="53"/>
  <c r="V4" i="52" l="1"/>
  <c r="P4" i="52"/>
  <c r="BU26" i="52" l="1"/>
  <c r="BT26" i="52"/>
  <c r="BS26" i="52"/>
  <c r="BR26" i="52"/>
  <c r="BQ26" i="52"/>
  <c r="BP26" i="52"/>
  <c r="BO26" i="52"/>
  <c r="BN26" i="52"/>
  <c r="BM26" i="52"/>
  <c r="BL26" i="52"/>
  <c r="BU25" i="52"/>
  <c r="BT25" i="52"/>
  <c r="BS25" i="52"/>
  <c r="BR25" i="52"/>
  <c r="BQ25" i="52"/>
  <c r="BP25" i="52"/>
  <c r="BO25" i="52"/>
  <c r="BN25" i="52"/>
  <c r="BM25" i="52"/>
  <c r="BL25" i="52"/>
  <c r="BB25" i="52"/>
  <c r="BA25" i="52"/>
  <c r="AZ25" i="52"/>
  <c r="AY25" i="52"/>
  <c r="AX25" i="52"/>
  <c r="AW25" i="52"/>
  <c r="AU25" i="52"/>
  <c r="DD25" i="53"/>
  <c r="DC25" i="53"/>
  <c r="DB25" i="53"/>
  <c r="DA25" i="53"/>
  <c r="CZ25" i="53"/>
  <c r="CY25" i="53"/>
  <c r="CW25" i="53"/>
  <c r="CV25" i="53"/>
  <c r="CU25" i="53"/>
  <c r="CT25" i="53"/>
  <c r="CS25" i="53"/>
  <c r="CR25" i="53"/>
  <c r="CQ25" i="53"/>
  <c r="CP25" i="53"/>
  <c r="CO25" i="53"/>
  <c r="CN25" i="53"/>
  <c r="CM25" i="53"/>
  <c r="CL25" i="53"/>
  <c r="CK25" i="53"/>
  <c r="CJ25" i="53"/>
  <c r="CH25" i="53"/>
  <c r="CG25" i="53"/>
  <c r="CF25" i="53"/>
  <c r="CE25" i="53"/>
  <c r="CD25" i="53"/>
  <c r="CC25" i="53"/>
  <c r="CB25" i="53"/>
  <c r="CA25" i="53"/>
  <c r="BZ25" i="53"/>
  <c r="BY25" i="53"/>
  <c r="BX25" i="53"/>
  <c r="BW25" i="53"/>
  <c r="BV25" i="53"/>
  <c r="BU25" i="53"/>
  <c r="BS25" i="53"/>
  <c r="BR25" i="53"/>
  <c r="BQ25" i="53"/>
  <c r="BP25" i="53"/>
  <c r="BO25" i="53"/>
  <c r="BN25" i="53"/>
  <c r="BM25" i="53"/>
  <c r="DD22" i="53"/>
  <c r="DC22" i="53"/>
  <c r="DB22" i="53"/>
  <c r="DA22" i="53"/>
  <c r="CZ22" i="53"/>
  <c r="CY22" i="53"/>
  <c r="CW22" i="53"/>
  <c r="CV22" i="53"/>
  <c r="CU22" i="53"/>
  <c r="CT22" i="53"/>
  <c r="CS22" i="53"/>
  <c r="CR22" i="53"/>
  <c r="CQ22" i="53"/>
  <c r="CP22" i="53"/>
  <c r="CO22" i="53"/>
  <c r="CN22" i="53"/>
  <c r="CM22" i="53"/>
  <c r="CL22" i="53"/>
  <c r="CK22" i="53"/>
  <c r="CJ22" i="53"/>
  <c r="CH22" i="53"/>
  <c r="CG22" i="53"/>
  <c r="CF22" i="53"/>
  <c r="CE22" i="53"/>
  <c r="CD22" i="53"/>
  <c r="CC22" i="53"/>
  <c r="CB22" i="53"/>
  <c r="CA22" i="53"/>
  <c r="BZ22" i="53"/>
  <c r="BY22" i="53"/>
  <c r="BX22" i="53"/>
  <c r="BW22" i="53"/>
  <c r="BV22" i="53"/>
  <c r="BU22" i="53"/>
  <c r="BT22" i="53"/>
  <c r="BS22" i="53"/>
  <c r="BR22" i="53"/>
  <c r="BQ22" i="53"/>
  <c r="BP22" i="53"/>
  <c r="BO22" i="53"/>
  <c r="BN22" i="53"/>
  <c r="BM22" i="53"/>
  <c r="DD26" i="53" l="1"/>
  <c r="DC26" i="53"/>
  <c r="DB26" i="53"/>
  <c r="DA26" i="53"/>
  <c r="CZ26" i="53"/>
  <c r="CY26" i="53"/>
  <c r="L8" i="52"/>
  <c r="AL8" i="52" s="1"/>
  <c r="BP8" i="52" s="1"/>
  <c r="C4" i="57"/>
  <c r="V75" i="52"/>
  <c r="V7" i="52" s="1"/>
  <c r="AZ7" i="52" s="1"/>
  <c r="BQ15" i="52"/>
  <c r="T8" i="53"/>
  <c r="BO8" i="53" s="1"/>
  <c r="C3" i="16"/>
  <c r="C3" i="53" s="1"/>
  <c r="C3" i="57"/>
  <c r="BU23" i="52"/>
  <c r="BT23" i="52"/>
  <c r="BS23" i="52"/>
  <c r="BR23" i="52"/>
  <c r="BQ23" i="52"/>
  <c r="BP23" i="52"/>
  <c r="BO23" i="52"/>
  <c r="BN23" i="52"/>
  <c r="BM23" i="52"/>
  <c r="BU22" i="52"/>
  <c r="BT22" i="52"/>
  <c r="BS22" i="52"/>
  <c r="BR22" i="52"/>
  <c r="BQ22" i="52"/>
  <c r="BP22" i="52"/>
  <c r="BO22" i="52"/>
  <c r="BN22" i="52"/>
  <c r="BM22" i="52"/>
  <c r="BU20" i="52"/>
  <c r="BT20" i="52"/>
  <c r="BS20" i="52"/>
  <c r="BR20" i="52"/>
  <c r="BQ20" i="52"/>
  <c r="BP20" i="52"/>
  <c r="BO20" i="52"/>
  <c r="BN20" i="52"/>
  <c r="BM20" i="52"/>
  <c r="BU19" i="52"/>
  <c r="BT19" i="52"/>
  <c r="BS19" i="52"/>
  <c r="BR19" i="52"/>
  <c r="BQ19" i="52"/>
  <c r="BP19" i="52"/>
  <c r="BO19" i="52"/>
  <c r="BN19" i="52"/>
  <c r="BM19" i="52"/>
  <c r="BU18" i="52"/>
  <c r="BT18" i="52"/>
  <c r="BS18" i="52"/>
  <c r="BR18" i="52"/>
  <c r="BQ18" i="52"/>
  <c r="BP18" i="52"/>
  <c r="BO18" i="52"/>
  <c r="BN18" i="52"/>
  <c r="BM18" i="52"/>
  <c r="BU17" i="52"/>
  <c r="BT17" i="52"/>
  <c r="BS17" i="52"/>
  <c r="BR17" i="52"/>
  <c r="BQ17" i="52"/>
  <c r="BP17" i="52"/>
  <c r="BO17" i="52"/>
  <c r="BN17" i="52"/>
  <c r="BM17" i="52"/>
  <c r="BU16" i="52"/>
  <c r="BT16" i="52"/>
  <c r="BS16" i="52"/>
  <c r="BR16" i="52"/>
  <c r="BQ16" i="52"/>
  <c r="BP16" i="52"/>
  <c r="BO16" i="52"/>
  <c r="BN16" i="52"/>
  <c r="BM16" i="52"/>
  <c r="BU15" i="52"/>
  <c r="BT15" i="52"/>
  <c r="BS15" i="52"/>
  <c r="BR15" i="52"/>
  <c r="BP15" i="52"/>
  <c r="BO15" i="52"/>
  <c r="BN15" i="52"/>
  <c r="BM15" i="52"/>
  <c r="BU14" i="52"/>
  <c r="BT14" i="52"/>
  <c r="BS14" i="52"/>
  <c r="BR14" i="52"/>
  <c r="BQ14" i="52"/>
  <c r="BP14" i="52"/>
  <c r="BO14" i="52"/>
  <c r="BN14" i="52"/>
  <c r="BM14" i="52"/>
  <c r="BU13" i="52"/>
  <c r="BT13" i="52"/>
  <c r="BS13" i="52"/>
  <c r="BR13" i="52"/>
  <c r="BQ13" i="52"/>
  <c r="BP13" i="52"/>
  <c r="BO13" i="52"/>
  <c r="BN13" i="52"/>
  <c r="BM13" i="52"/>
  <c r="BU12" i="52"/>
  <c r="BT12" i="52"/>
  <c r="BS12" i="52"/>
  <c r="BR12" i="52"/>
  <c r="BQ12" i="52"/>
  <c r="BP12" i="52"/>
  <c r="BO12" i="52"/>
  <c r="BN12" i="52"/>
  <c r="BM12" i="52"/>
  <c r="BU11" i="52"/>
  <c r="BT11" i="52"/>
  <c r="BS11" i="52"/>
  <c r="BR11" i="52"/>
  <c r="BQ11" i="52"/>
  <c r="BP11" i="52"/>
  <c r="BO11" i="52"/>
  <c r="BN11" i="52"/>
  <c r="BM11" i="52"/>
  <c r="BL23" i="52"/>
  <c r="BL22" i="52"/>
  <c r="BL20" i="52"/>
  <c r="BL19" i="52"/>
  <c r="BL18" i="52"/>
  <c r="BL17" i="52"/>
  <c r="BL16" i="52"/>
  <c r="BL15" i="52"/>
  <c r="BL14" i="52"/>
  <c r="BL13" i="52"/>
  <c r="BL12" i="52"/>
  <c r="BL11" i="52"/>
  <c r="BJ20" i="52"/>
  <c r="BI20" i="52"/>
  <c r="BH20" i="52"/>
  <c r="BG20" i="52"/>
  <c r="BF20" i="52"/>
  <c r="BE20" i="52"/>
  <c r="BD20" i="52"/>
  <c r="BC20" i="52"/>
  <c r="BJ19" i="52"/>
  <c r="BI19" i="52"/>
  <c r="BH19" i="52"/>
  <c r="BG19" i="52"/>
  <c r="BF19" i="52"/>
  <c r="BE19" i="52"/>
  <c r="BD19" i="52"/>
  <c r="BC19" i="52"/>
  <c r="BJ18" i="52"/>
  <c r="BI18" i="52"/>
  <c r="BH18" i="52"/>
  <c r="BG18" i="52"/>
  <c r="BF18" i="52"/>
  <c r="BE18" i="52"/>
  <c r="BD18" i="52"/>
  <c r="BC18" i="52"/>
  <c r="BJ17" i="52"/>
  <c r="BI17" i="52"/>
  <c r="BH17" i="52"/>
  <c r="BG17" i="52"/>
  <c r="BF17" i="52"/>
  <c r="BE17" i="52"/>
  <c r="BD17" i="52"/>
  <c r="BC17" i="52"/>
  <c r="BJ16" i="52"/>
  <c r="BI16" i="52"/>
  <c r="BH16" i="52"/>
  <c r="BG16" i="52"/>
  <c r="BF16" i="52"/>
  <c r="BE16" i="52"/>
  <c r="BD16" i="52"/>
  <c r="BC16" i="52"/>
  <c r="BJ15" i="52"/>
  <c r="BI15" i="52"/>
  <c r="BH15" i="52"/>
  <c r="BG15" i="52"/>
  <c r="BF15" i="52"/>
  <c r="BE15" i="52"/>
  <c r="BD15" i="52"/>
  <c r="BC15" i="52"/>
  <c r="BJ14" i="52"/>
  <c r="BI14" i="52"/>
  <c r="BH14" i="52"/>
  <c r="BG14" i="52"/>
  <c r="BF14" i="52"/>
  <c r="BE14" i="52"/>
  <c r="BD14" i="52"/>
  <c r="BC14" i="52"/>
  <c r="BJ13" i="52"/>
  <c r="BI13" i="52"/>
  <c r="BH13" i="52"/>
  <c r="BG13" i="52"/>
  <c r="BF13" i="52"/>
  <c r="BE13" i="52"/>
  <c r="BD13" i="52"/>
  <c r="BC13" i="52"/>
  <c r="BJ12" i="52"/>
  <c r="BI12" i="52"/>
  <c r="BH12" i="52"/>
  <c r="BG12" i="52"/>
  <c r="BF12" i="52"/>
  <c r="BE12" i="52"/>
  <c r="BD12" i="52"/>
  <c r="BC12" i="52"/>
  <c r="BJ11" i="52"/>
  <c r="BI11" i="52"/>
  <c r="BH11" i="52"/>
  <c r="BG11" i="52"/>
  <c r="BF11" i="52"/>
  <c r="BE11" i="52"/>
  <c r="BD11" i="52"/>
  <c r="BC11" i="52"/>
  <c r="BB26" i="52"/>
  <c r="BB23" i="52"/>
  <c r="BB22" i="52"/>
  <c r="BB20" i="52"/>
  <c r="BB19" i="52"/>
  <c r="BB18" i="52"/>
  <c r="BB17" i="52"/>
  <c r="BB16" i="52"/>
  <c r="BB12" i="52"/>
  <c r="BB11" i="52"/>
  <c r="BK9" i="52"/>
  <c r="BK8" i="52"/>
  <c r="BK7" i="52"/>
  <c r="S9" i="52"/>
  <c r="AW9" i="52" s="1"/>
  <c r="T9" i="52"/>
  <c r="AX9" i="52" s="1"/>
  <c r="U9" i="52"/>
  <c r="AY9" i="52" s="1"/>
  <c r="V9" i="52"/>
  <c r="AZ9" i="52" s="1"/>
  <c r="W9" i="52"/>
  <c r="BA9" i="52" s="1"/>
  <c r="X9" i="52"/>
  <c r="BB9" i="52" s="1"/>
  <c r="Y9" i="52"/>
  <c r="BC9" i="52"/>
  <c r="Z9" i="52"/>
  <c r="BD9" i="52" s="1"/>
  <c r="AA9" i="52"/>
  <c r="BE9" i="52" s="1"/>
  <c r="AB9" i="52"/>
  <c r="BF9" i="52" s="1"/>
  <c r="AC9" i="52"/>
  <c r="BG9" i="52" s="1"/>
  <c r="AD9" i="52"/>
  <c r="BH9" i="52" s="1"/>
  <c r="AE9" i="52"/>
  <c r="BI9" i="52" s="1"/>
  <c r="AF9" i="52"/>
  <c r="BJ9" i="52" s="1"/>
  <c r="AH9" i="52"/>
  <c r="BL9" i="52" s="1"/>
  <c r="AI9" i="52"/>
  <c r="BM9" i="52" s="1"/>
  <c r="AJ9" i="52"/>
  <c r="BN9" i="52" s="1"/>
  <c r="AK9" i="52"/>
  <c r="BO9" i="52" s="1"/>
  <c r="AL9" i="52"/>
  <c r="BP9" i="52" s="1"/>
  <c r="AM9" i="52"/>
  <c r="BQ9" i="52" s="1"/>
  <c r="AN9" i="52"/>
  <c r="BR9" i="52"/>
  <c r="AO9" i="52"/>
  <c r="BS9" i="52" s="1"/>
  <c r="AP9" i="52"/>
  <c r="BT9" i="52" s="1"/>
  <c r="AQ9" i="52"/>
  <c r="BU9" i="52" s="1"/>
  <c r="R9" i="52"/>
  <c r="AV9" i="52" s="1"/>
  <c r="X74" i="52"/>
  <c r="Y74" i="52"/>
  <c r="Z74" i="52"/>
  <c r="AA74" i="52"/>
  <c r="AB74" i="52"/>
  <c r="AC74" i="52"/>
  <c r="AD74" i="52"/>
  <c r="AE74" i="52"/>
  <c r="AF74" i="52"/>
  <c r="X75" i="52"/>
  <c r="X7" i="52" s="1"/>
  <c r="BB7" i="52" s="1"/>
  <c r="Y75" i="52"/>
  <c r="Y7" i="52" s="1"/>
  <c r="BC7" i="52" s="1"/>
  <c r="Z75" i="52"/>
  <c r="Z7" i="52" s="1"/>
  <c r="BD7" i="52" s="1"/>
  <c r="AA75" i="52"/>
  <c r="AA7" i="52" s="1"/>
  <c r="BE7" i="52" s="1"/>
  <c r="AB75" i="52"/>
  <c r="AC75" i="52"/>
  <c r="AC7" i="52" s="1"/>
  <c r="BG7" i="52" s="1"/>
  <c r="AD75" i="52"/>
  <c r="AD7" i="52"/>
  <c r="BH7" i="52" s="1"/>
  <c r="AE75" i="52"/>
  <c r="AE7" i="52" s="1"/>
  <c r="BI7" i="52" s="1"/>
  <c r="AF75" i="52"/>
  <c r="AF7" i="52" s="1"/>
  <c r="BJ7" i="52" s="1"/>
  <c r="X76" i="52"/>
  <c r="Y76" i="52"/>
  <c r="Z76" i="52"/>
  <c r="AA76" i="52"/>
  <c r="AB76" i="52"/>
  <c r="AC76" i="52"/>
  <c r="AD76" i="52"/>
  <c r="AE76" i="52"/>
  <c r="AF76" i="52"/>
  <c r="Y73" i="52"/>
  <c r="Z73" i="52"/>
  <c r="AA73" i="52"/>
  <c r="AB73" i="52"/>
  <c r="AB7" i="52"/>
  <c r="BF7" i="52" s="1"/>
  <c r="AC73" i="52"/>
  <c r="AD73" i="52"/>
  <c r="AE73" i="52"/>
  <c r="AF73" i="52"/>
  <c r="X73" i="52"/>
  <c r="X59" i="52"/>
  <c r="Y59" i="52"/>
  <c r="Z59" i="52"/>
  <c r="AA59" i="52"/>
  <c r="AB59" i="52"/>
  <c r="AC59" i="52"/>
  <c r="AD59" i="52"/>
  <c r="AE59" i="52"/>
  <c r="AF59" i="52"/>
  <c r="X60" i="52"/>
  <c r="Y60" i="52"/>
  <c r="Z60" i="52"/>
  <c r="AA60" i="52"/>
  <c r="AB60" i="52"/>
  <c r="AC60" i="52"/>
  <c r="AD60" i="52"/>
  <c r="AE60" i="52"/>
  <c r="AF60" i="52"/>
  <c r="X61" i="52"/>
  <c r="Y61" i="52"/>
  <c r="Z61" i="52"/>
  <c r="AA61" i="52"/>
  <c r="AB61" i="52"/>
  <c r="AC61" i="52"/>
  <c r="AD61" i="52"/>
  <c r="AE61" i="52"/>
  <c r="AF61" i="52"/>
  <c r="Y58" i="52"/>
  <c r="Z58" i="52"/>
  <c r="AA58" i="52"/>
  <c r="AB58" i="52"/>
  <c r="AC58" i="52"/>
  <c r="AD58" i="52"/>
  <c r="AE58" i="52"/>
  <c r="AF58" i="52"/>
  <c r="X58" i="52"/>
  <c r="E4" i="52"/>
  <c r="AU11" i="52"/>
  <c r="AV11" i="52"/>
  <c r="AW11" i="52"/>
  <c r="AX11" i="52"/>
  <c r="AY11" i="52"/>
  <c r="AZ11" i="52"/>
  <c r="BA11" i="52"/>
  <c r="AU12" i="52"/>
  <c r="AV12" i="52"/>
  <c r="AW12" i="52"/>
  <c r="AX12" i="52"/>
  <c r="AY12" i="52"/>
  <c r="AZ12" i="52"/>
  <c r="BA12" i="52"/>
  <c r="AU13" i="52"/>
  <c r="AV13" i="52"/>
  <c r="AW13" i="52"/>
  <c r="AX13" i="52"/>
  <c r="AY13" i="52"/>
  <c r="AZ13" i="52"/>
  <c r="BA13" i="52"/>
  <c r="AU14" i="52"/>
  <c r="AV14" i="52"/>
  <c r="AW14" i="52"/>
  <c r="AX14" i="52"/>
  <c r="AY14" i="52"/>
  <c r="AZ14" i="52"/>
  <c r="BA14" i="52"/>
  <c r="AU15" i="52"/>
  <c r="AV15" i="52"/>
  <c r="AW15" i="52"/>
  <c r="AX15" i="52"/>
  <c r="AY15" i="52"/>
  <c r="AZ15" i="52"/>
  <c r="BA15" i="52"/>
  <c r="AU16" i="52"/>
  <c r="AV16" i="52"/>
  <c r="AW16" i="52"/>
  <c r="AX16" i="52"/>
  <c r="AY16" i="52"/>
  <c r="AZ16" i="52"/>
  <c r="BA16" i="52"/>
  <c r="AU17" i="52"/>
  <c r="AV17" i="52"/>
  <c r="AW17" i="52"/>
  <c r="AX17" i="52"/>
  <c r="AY17" i="52"/>
  <c r="AZ17" i="52"/>
  <c r="BA17" i="52"/>
  <c r="AU18" i="52"/>
  <c r="AV18" i="52"/>
  <c r="AW18" i="52"/>
  <c r="AX18" i="52"/>
  <c r="AY18" i="52"/>
  <c r="AZ18" i="52"/>
  <c r="BA18" i="52"/>
  <c r="AU19" i="52"/>
  <c r="AV19" i="52"/>
  <c r="AW19" i="52"/>
  <c r="AX19" i="52"/>
  <c r="AY19" i="52"/>
  <c r="AZ19" i="52"/>
  <c r="BA19" i="52"/>
  <c r="AU20" i="52"/>
  <c r="AV20" i="52"/>
  <c r="AW20" i="52"/>
  <c r="AX20" i="52"/>
  <c r="AY20" i="52"/>
  <c r="AZ20" i="52"/>
  <c r="BA20" i="52"/>
  <c r="AU22" i="52"/>
  <c r="AV22" i="52"/>
  <c r="AW22" i="52"/>
  <c r="AX22" i="52"/>
  <c r="AY22" i="52"/>
  <c r="AZ22" i="52"/>
  <c r="BA22" i="52"/>
  <c r="AU23" i="52"/>
  <c r="AV23" i="52"/>
  <c r="AW23" i="52"/>
  <c r="AX23" i="52"/>
  <c r="AY23" i="52"/>
  <c r="AZ23" i="52"/>
  <c r="BA23" i="52"/>
  <c r="AU26" i="52"/>
  <c r="AW26" i="52"/>
  <c r="AX26" i="52"/>
  <c r="AY26" i="52"/>
  <c r="AZ26" i="52"/>
  <c r="BA26" i="52"/>
  <c r="AU33" i="68"/>
  <c r="AT33" i="68"/>
  <c r="AS33" i="68"/>
  <c r="AR33" i="68"/>
  <c r="AQ33" i="68"/>
  <c r="AP33" i="68"/>
  <c r="AN33" i="68"/>
  <c r="AM33" i="68"/>
  <c r="AL33" i="68"/>
  <c r="AK33" i="68"/>
  <c r="AG33" i="68"/>
  <c r="AF33" i="68"/>
  <c r="AE33" i="68"/>
  <c r="AD33" i="68"/>
  <c r="AC33" i="68"/>
  <c r="AB33" i="68"/>
  <c r="U33" i="68"/>
  <c r="T33" i="68"/>
  <c r="BC139" i="67"/>
  <c r="BB139" i="67"/>
  <c r="BA139" i="67"/>
  <c r="AZ139" i="67"/>
  <c r="AY139" i="67"/>
  <c r="AX139" i="67"/>
  <c r="AW139" i="67"/>
  <c r="AV139" i="67"/>
  <c r="AU139" i="67"/>
  <c r="AT139" i="67"/>
  <c r="AS139" i="67"/>
  <c r="AR139" i="67"/>
  <c r="AQ139" i="67"/>
  <c r="AP139" i="67"/>
  <c r="BC138" i="67"/>
  <c r="BB138" i="67"/>
  <c r="BA138" i="67"/>
  <c r="AZ138" i="67"/>
  <c r="AY138" i="67"/>
  <c r="AX138" i="67"/>
  <c r="AW138" i="67"/>
  <c r="AV138" i="67"/>
  <c r="AU138" i="67"/>
  <c r="AT138" i="67"/>
  <c r="AS138" i="67"/>
  <c r="AR138" i="67"/>
  <c r="AQ138" i="67"/>
  <c r="AP138" i="67"/>
  <c r="BC137" i="67"/>
  <c r="BC30" i="67" s="1"/>
  <c r="BB137" i="67"/>
  <c r="BB30" i="67" s="1"/>
  <c r="BA137" i="67"/>
  <c r="BA30" i="67" s="1"/>
  <c r="AZ137" i="67"/>
  <c r="AZ30" i="67" s="1"/>
  <c r="AY137" i="67"/>
  <c r="AY30" i="67" s="1"/>
  <c r="AX137" i="67"/>
  <c r="AX30" i="67" s="1"/>
  <c r="AW137" i="67"/>
  <c r="AW30" i="67" s="1"/>
  <c r="AV137" i="67"/>
  <c r="AV30" i="67" s="1"/>
  <c r="AU137" i="67"/>
  <c r="AU30" i="67" s="1"/>
  <c r="AT137" i="67"/>
  <c r="AT30" i="67" s="1"/>
  <c r="AS137" i="67"/>
  <c r="AS30" i="67" s="1"/>
  <c r="AR137" i="67"/>
  <c r="AR30" i="67" s="1"/>
  <c r="AQ137" i="67"/>
  <c r="AQ30" i="67" s="1"/>
  <c r="AP137" i="67"/>
  <c r="AP30" i="67" s="1"/>
  <c r="BC136" i="67"/>
  <c r="BB136" i="67"/>
  <c r="BA136" i="67"/>
  <c r="AZ136" i="67"/>
  <c r="AY136" i="67"/>
  <c r="AX136" i="67"/>
  <c r="AW136" i="67"/>
  <c r="AV136" i="67"/>
  <c r="AU136" i="67"/>
  <c r="AT136" i="67"/>
  <c r="AS136" i="67"/>
  <c r="AR136" i="67"/>
  <c r="AQ136" i="67"/>
  <c r="AP136" i="67"/>
  <c r="BC135" i="67"/>
  <c r="BB135" i="67"/>
  <c r="BA135" i="67"/>
  <c r="AZ135" i="67"/>
  <c r="AY135" i="67"/>
  <c r="AX135" i="67"/>
  <c r="AW135" i="67"/>
  <c r="AV135" i="67"/>
  <c r="AU135" i="67"/>
  <c r="AT135" i="67"/>
  <c r="AS135" i="67"/>
  <c r="AR135" i="67"/>
  <c r="AQ135" i="67"/>
  <c r="AP135" i="67"/>
  <c r="BC129" i="67"/>
  <c r="BB129" i="67"/>
  <c r="BA129" i="67"/>
  <c r="AZ129" i="67"/>
  <c r="AY129" i="67"/>
  <c r="AX129" i="67"/>
  <c r="AW129" i="67"/>
  <c r="AV129" i="67"/>
  <c r="AU129" i="67"/>
  <c r="AT129" i="67"/>
  <c r="AS129" i="67"/>
  <c r="AR129" i="67"/>
  <c r="AQ129" i="67"/>
  <c r="AP129" i="67"/>
  <c r="BC128" i="67"/>
  <c r="BB128" i="67"/>
  <c r="BA128" i="67"/>
  <c r="AZ128" i="67"/>
  <c r="AY128" i="67"/>
  <c r="AX128" i="67"/>
  <c r="AW128" i="67"/>
  <c r="AV128" i="67"/>
  <c r="AU128" i="67"/>
  <c r="AT128" i="67"/>
  <c r="AS128" i="67"/>
  <c r="AR128" i="67"/>
  <c r="AQ128" i="67"/>
  <c r="AP128" i="67"/>
  <c r="BC127" i="67"/>
  <c r="BC28" i="67" s="1"/>
  <c r="BB127" i="67"/>
  <c r="BB28" i="67" s="1"/>
  <c r="BA127" i="67"/>
  <c r="BA28" i="67" s="1"/>
  <c r="AZ127" i="67"/>
  <c r="AZ28" i="67" s="1"/>
  <c r="AY127" i="67"/>
  <c r="AY28" i="67" s="1"/>
  <c r="AX127" i="67"/>
  <c r="AX28" i="67" s="1"/>
  <c r="AW127" i="67"/>
  <c r="AW28" i="67" s="1"/>
  <c r="AV127" i="67"/>
  <c r="AV28" i="67" s="1"/>
  <c r="AU127" i="67"/>
  <c r="AU28" i="67" s="1"/>
  <c r="AT127" i="67"/>
  <c r="AT28" i="67" s="1"/>
  <c r="AS127" i="67"/>
  <c r="AS28" i="67" s="1"/>
  <c r="AR127" i="67"/>
  <c r="AR28" i="67" s="1"/>
  <c r="AQ127" i="67"/>
  <c r="AQ28" i="67" s="1"/>
  <c r="AP127" i="67"/>
  <c r="AP28" i="67" s="1"/>
  <c r="BC126" i="67"/>
  <c r="BB126" i="67"/>
  <c r="BA126" i="67"/>
  <c r="AZ126" i="67"/>
  <c r="AY126" i="67"/>
  <c r="AX126" i="67"/>
  <c r="AW126" i="67"/>
  <c r="AV126" i="67"/>
  <c r="AU126" i="67"/>
  <c r="AT126" i="67"/>
  <c r="AS126" i="67"/>
  <c r="AR126" i="67"/>
  <c r="AQ126" i="67"/>
  <c r="AP126" i="67"/>
  <c r="BC125" i="67"/>
  <c r="BB125" i="67"/>
  <c r="BA125" i="67"/>
  <c r="AZ125" i="67"/>
  <c r="AY125" i="67"/>
  <c r="AX125" i="67"/>
  <c r="AW125" i="67"/>
  <c r="AV125" i="67"/>
  <c r="AU125" i="67"/>
  <c r="AT125" i="67"/>
  <c r="AS125" i="67"/>
  <c r="AR125" i="67"/>
  <c r="AQ125" i="67"/>
  <c r="AP125" i="67"/>
  <c r="BC119" i="67"/>
  <c r="BB119" i="67"/>
  <c r="BA119" i="67"/>
  <c r="AZ119" i="67"/>
  <c r="AY119" i="67"/>
  <c r="AX119" i="67"/>
  <c r="AW119" i="67"/>
  <c r="AV119" i="67"/>
  <c r="AU119" i="67"/>
  <c r="AT119" i="67"/>
  <c r="AS119" i="67"/>
  <c r="AR119" i="67"/>
  <c r="AQ119" i="67"/>
  <c r="AP119" i="67"/>
  <c r="BC118" i="67"/>
  <c r="BB118" i="67"/>
  <c r="BA118" i="67"/>
  <c r="AZ118" i="67"/>
  <c r="AY118" i="67"/>
  <c r="AX118" i="67"/>
  <c r="AW118" i="67"/>
  <c r="AV118" i="67"/>
  <c r="AU118" i="67"/>
  <c r="AT118" i="67"/>
  <c r="AS118" i="67"/>
  <c r="AR118" i="67"/>
  <c r="AQ118" i="67"/>
  <c r="AP118" i="67"/>
  <c r="BC117" i="67"/>
  <c r="BB117" i="67"/>
  <c r="BA117" i="67"/>
  <c r="AZ117" i="67"/>
  <c r="AY117" i="67"/>
  <c r="AX117" i="67"/>
  <c r="AW117" i="67"/>
  <c r="AV117" i="67"/>
  <c r="AU117" i="67"/>
  <c r="AT117" i="67"/>
  <c r="AS117" i="67"/>
  <c r="AR117" i="67"/>
  <c r="AQ117" i="67"/>
  <c r="AP117" i="67"/>
  <c r="BC116" i="67"/>
  <c r="BB116" i="67"/>
  <c r="BA116" i="67"/>
  <c r="AZ116" i="67"/>
  <c r="AY116" i="67"/>
  <c r="AX116" i="67"/>
  <c r="AW116" i="67"/>
  <c r="AV116" i="67"/>
  <c r="AU116" i="67"/>
  <c r="AT116" i="67"/>
  <c r="AS116" i="67"/>
  <c r="AR116" i="67"/>
  <c r="AQ116" i="67"/>
  <c r="AP116" i="67"/>
  <c r="BC115" i="67"/>
  <c r="BB115" i="67"/>
  <c r="BA115" i="67"/>
  <c r="AZ115" i="67"/>
  <c r="AY115" i="67"/>
  <c r="AX115" i="67"/>
  <c r="AW115" i="67"/>
  <c r="AV115" i="67"/>
  <c r="AU115" i="67"/>
  <c r="AT115" i="67"/>
  <c r="AS115" i="67"/>
  <c r="AR115" i="67"/>
  <c r="AQ115" i="67"/>
  <c r="AP115" i="67"/>
  <c r="BC114" i="67"/>
  <c r="BB114" i="67"/>
  <c r="BA114" i="67"/>
  <c r="AZ114" i="67"/>
  <c r="AY114" i="67"/>
  <c r="AX114" i="67"/>
  <c r="AW114" i="67"/>
  <c r="AV114" i="67"/>
  <c r="AU114" i="67"/>
  <c r="AT114" i="67"/>
  <c r="AS114" i="67"/>
  <c r="AR114" i="67"/>
  <c r="AQ114" i="67"/>
  <c r="AP114" i="67"/>
  <c r="BC113" i="67"/>
  <c r="BB113" i="67"/>
  <c r="BA113" i="67"/>
  <c r="AZ113" i="67"/>
  <c r="AY113" i="67"/>
  <c r="AX113" i="67"/>
  <c r="AW113" i="67"/>
  <c r="AV113" i="67"/>
  <c r="AU113" i="67"/>
  <c r="AT113" i="67"/>
  <c r="AS113" i="67"/>
  <c r="AR113" i="67"/>
  <c r="AQ113" i="67"/>
  <c r="AP113" i="67"/>
  <c r="BC112" i="67"/>
  <c r="BB112" i="67"/>
  <c r="BA112" i="67"/>
  <c r="AZ112" i="67"/>
  <c r="AY112" i="67"/>
  <c r="AX112" i="67"/>
  <c r="AW112" i="67"/>
  <c r="AV112" i="67"/>
  <c r="AU112" i="67"/>
  <c r="AT112" i="67"/>
  <c r="AS112" i="67"/>
  <c r="AR112" i="67"/>
  <c r="AQ112" i="67"/>
  <c r="AP112" i="67"/>
  <c r="BC111" i="67"/>
  <c r="BB111" i="67"/>
  <c r="BA111" i="67"/>
  <c r="AZ111" i="67"/>
  <c r="AY111" i="67"/>
  <c r="AX111" i="67"/>
  <c r="AW111" i="67"/>
  <c r="AV111" i="67"/>
  <c r="AU111" i="67"/>
  <c r="AT111" i="67"/>
  <c r="AS111" i="67"/>
  <c r="AR111" i="67"/>
  <c r="AQ111" i="67"/>
  <c r="AP111" i="67"/>
  <c r="BC110" i="67"/>
  <c r="BB110" i="67"/>
  <c r="BA110" i="67"/>
  <c r="AZ110" i="67"/>
  <c r="AY110" i="67"/>
  <c r="AX110" i="67"/>
  <c r="AW110" i="67"/>
  <c r="AV110" i="67"/>
  <c r="AU110" i="67"/>
  <c r="AT110" i="67"/>
  <c r="AS110" i="67"/>
  <c r="AR110" i="67"/>
  <c r="AQ110" i="67"/>
  <c r="AP110" i="67"/>
  <c r="BC109" i="67"/>
  <c r="BB109" i="67"/>
  <c r="BA109" i="67"/>
  <c r="AZ109" i="67"/>
  <c r="AY109" i="67"/>
  <c r="AX109" i="67"/>
  <c r="AW109" i="67"/>
  <c r="AV109" i="67"/>
  <c r="AU109" i="67"/>
  <c r="AT109" i="67"/>
  <c r="AS109" i="67"/>
  <c r="AR109" i="67"/>
  <c r="AQ109" i="67"/>
  <c r="AP109" i="67"/>
  <c r="BC108" i="67"/>
  <c r="BB108" i="67"/>
  <c r="BA108" i="67"/>
  <c r="AZ108" i="67"/>
  <c r="AY108" i="67"/>
  <c r="AX108" i="67"/>
  <c r="AW108" i="67"/>
  <c r="AV108" i="67"/>
  <c r="AU108" i="67"/>
  <c r="AT108" i="67"/>
  <c r="AS108" i="67"/>
  <c r="AR108" i="67"/>
  <c r="AQ108" i="67"/>
  <c r="AP108" i="67"/>
  <c r="BC107" i="67"/>
  <c r="BB107" i="67"/>
  <c r="BA107" i="67"/>
  <c r="AZ107" i="67"/>
  <c r="AY107" i="67"/>
  <c r="AX107" i="67"/>
  <c r="AW107" i="67"/>
  <c r="AV107" i="67"/>
  <c r="AU107" i="67"/>
  <c r="AT107" i="67"/>
  <c r="AS107" i="67"/>
  <c r="AR107" i="67"/>
  <c r="AQ107" i="67"/>
  <c r="AP107" i="67"/>
  <c r="BC106" i="67"/>
  <c r="BB106" i="67"/>
  <c r="BA106" i="67"/>
  <c r="AZ106" i="67"/>
  <c r="AY106" i="67"/>
  <c r="AX106" i="67"/>
  <c r="AW106" i="67"/>
  <c r="AV106" i="67"/>
  <c r="AU106" i="67"/>
  <c r="AT106" i="67"/>
  <c r="AS106" i="67"/>
  <c r="AR106" i="67"/>
  <c r="AQ106" i="67"/>
  <c r="AP106" i="67"/>
  <c r="BC105" i="67"/>
  <c r="BB105" i="67"/>
  <c r="BA105" i="67"/>
  <c r="AZ105" i="67"/>
  <c r="AY105" i="67"/>
  <c r="AX105" i="67"/>
  <c r="AW105" i="67"/>
  <c r="AV105" i="67"/>
  <c r="AU105" i="67"/>
  <c r="AT105" i="67"/>
  <c r="AS105" i="67"/>
  <c r="AR105" i="67"/>
  <c r="AQ105" i="67"/>
  <c r="AP105" i="67"/>
  <c r="BC104" i="67"/>
  <c r="BB104" i="67"/>
  <c r="BA104" i="67"/>
  <c r="AZ104" i="67"/>
  <c r="AY104" i="67"/>
  <c r="AX104" i="67"/>
  <c r="AW104" i="67"/>
  <c r="AV104" i="67"/>
  <c r="AU104" i="67"/>
  <c r="AT104" i="67"/>
  <c r="AS104" i="67"/>
  <c r="AR104" i="67"/>
  <c r="AQ104" i="67"/>
  <c r="AP104" i="67"/>
  <c r="BC103" i="67"/>
  <c r="BB103" i="67"/>
  <c r="BA103" i="67"/>
  <c r="AZ103" i="67"/>
  <c r="AY103" i="67"/>
  <c r="AX103" i="67"/>
  <c r="AW103" i="67"/>
  <c r="AV103" i="67"/>
  <c r="AU103" i="67"/>
  <c r="AT103" i="67"/>
  <c r="AS103" i="67"/>
  <c r="AR103" i="67"/>
  <c r="AQ103" i="67"/>
  <c r="AP103" i="67"/>
  <c r="BC102" i="67"/>
  <c r="BB102" i="67"/>
  <c r="BA102" i="67"/>
  <c r="AZ102" i="67"/>
  <c r="AY102" i="67"/>
  <c r="AX102" i="67"/>
  <c r="AW102" i="67"/>
  <c r="AV102" i="67"/>
  <c r="AU102" i="67"/>
  <c r="AT102" i="67"/>
  <c r="AS102" i="67"/>
  <c r="AR102" i="67"/>
  <c r="AQ102" i="67"/>
  <c r="AP102" i="67"/>
  <c r="BC101" i="67"/>
  <c r="BB101" i="67"/>
  <c r="BA101" i="67"/>
  <c r="AZ101" i="67"/>
  <c r="AY101" i="67"/>
  <c r="AX101" i="67"/>
  <c r="AW101" i="67"/>
  <c r="AV101" i="67"/>
  <c r="AU101" i="67"/>
  <c r="AT101" i="67"/>
  <c r="AS101" i="67"/>
  <c r="AR101" i="67"/>
  <c r="AQ101" i="67"/>
  <c r="AP101" i="67"/>
  <c r="BC100" i="67"/>
  <c r="BB100" i="67"/>
  <c r="BA100" i="67"/>
  <c r="AZ100" i="67"/>
  <c r="AY100" i="67"/>
  <c r="AX100" i="67"/>
  <c r="AW100" i="67"/>
  <c r="AV100" i="67"/>
  <c r="AU100" i="67"/>
  <c r="AT100" i="67"/>
  <c r="AS100" i="67"/>
  <c r="AR100" i="67"/>
  <c r="AQ100" i="67"/>
  <c r="AP100" i="67"/>
  <c r="BC99" i="67"/>
  <c r="BB99" i="67"/>
  <c r="BA99" i="67"/>
  <c r="AZ99" i="67"/>
  <c r="AY99" i="67"/>
  <c r="AX99" i="67"/>
  <c r="AW99" i="67"/>
  <c r="AV99" i="67"/>
  <c r="AU99" i="67"/>
  <c r="AT99" i="67"/>
  <c r="AS99" i="67"/>
  <c r="AR99" i="67"/>
  <c r="AQ99" i="67"/>
  <c r="AP99" i="67"/>
  <c r="BC98" i="67"/>
  <c r="BB98" i="67"/>
  <c r="BA98" i="67"/>
  <c r="AZ98" i="67"/>
  <c r="AY98" i="67"/>
  <c r="AX98" i="67"/>
  <c r="AW98" i="67"/>
  <c r="AV98" i="67"/>
  <c r="AU98" i="67"/>
  <c r="AT98" i="67"/>
  <c r="AS98" i="67"/>
  <c r="AR98" i="67"/>
  <c r="AQ98" i="67"/>
  <c r="AP98" i="67"/>
  <c r="BC97" i="67"/>
  <c r="BB97" i="67"/>
  <c r="BA97" i="67"/>
  <c r="AZ97" i="67"/>
  <c r="AY97" i="67"/>
  <c r="AX97" i="67"/>
  <c r="AW97" i="67"/>
  <c r="AV97" i="67"/>
  <c r="AU97" i="67"/>
  <c r="AT97" i="67"/>
  <c r="AS97" i="67"/>
  <c r="AR97" i="67"/>
  <c r="AQ97" i="67"/>
  <c r="AP97" i="67"/>
  <c r="BC96" i="67"/>
  <c r="BB96" i="67"/>
  <c r="BA96" i="67"/>
  <c r="AZ96" i="67"/>
  <c r="AY96" i="67"/>
  <c r="AX96" i="67"/>
  <c r="AW96" i="67"/>
  <c r="AV96" i="67"/>
  <c r="AU96" i="67"/>
  <c r="AT96" i="67"/>
  <c r="AS96" i="67"/>
  <c r="AR96" i="67"/>
  <c r="AQ96" i="67"/>
  <c r="AP96" i="67"/>
  <c r="BC95" i="67"/>
  <c r="BB95" i="67"/>
  <c r="BA95" i="67"/>
  <c r="AZ95" i="67"/>
  <c r="AY95" i="67"/>
  <c r="AX95" i="67"/>
  <c r="AW95" i="67"/>
  <c r="AV95" i="67"/>
  <c r="AU95" i="67"/>
  <c r="AT95" i="67"/>
  <c r="AS95" i="67"/>
  <c r="AR95" i="67"/>
  <c r="AQ95" i="67"/>
  <c r="AP95" i="67"/>
  <c r="BC94" i="67"/>
  <c r="BB94" i="67"/>
  <c r="BA94" i="67"/>
  <c r="AZ94" i="67"/>
  <c r="AY94" i="67"/>
  <c r="AX94" i="67"/>
  <c r="AW94" i="67"/>
  <c r="AV94" i="67"/>
  <c r="AU94" i="67"/>
  <c r="AT94" i="67"/>
  <c r="AS94" i="67"/>
  <c r="AR94" i="67"/>
  <c r="AQ94" i="67"/>
  <c r="AP94" i="67"/>
  <c r="BC93" i="67"/>
  <c r="BB93" i="67"/>
  <c r="BA93" i="67"/>
  <c r="AZ93" i="67"/>
  <c r="AY93" i="67"/>
  <c r="AX93" i="67"/>
  <c r="AW93" i="67"/>
  <c r="AV93" i="67"/>
  <c r="AU93" i="67"/>
  <c r="AT93" i="67"/>
  <c r="AS93" i="67"/>
  <c r="AR93" i="67"/>
  <c r="AQ93" i="67"/>
  <c r="AP93" i="67"/>
  <c r="BC92" i="67"/>
  <c r="BB92" i="67"/>
  <c r="BA92" i="67"/>
  <c r="AZ92" i="67"/>
  <c r="AY92" i="67"/>
  <c r="AX92" i="67"/>
  <c r="AW92" i="67"/>
  <c r="AV92" i="67"/>
  <c r="AU92" i="67"/>
  <c r="AT92" i="67"/>
  <c r="AS92" i="67"/>
  <c r="AR92" i="67"/>
  <c r="AQ92" i="67"/>
  <c r="AP92" i="67"/>
  <c r="BC91" i="67"/>
  <c r="BB91" i="67"/>
  <c r="BA91" i="67"/>
  <c r="AZ91" i="67"/>
  <c r="AY91" i="67"/>
  <c r="AX91" i="67"/>
  <c r="AW91" i="67"/>
  <c r="AV91" i="67"/>
  <c r="AU91" i="67"/>
  <c r="AT91" i="67"/>
  <c r="AS91" i="67"/>
  <c r="AR91" i="67"/>
  <c r="AQ91" i="67"/>
  <c r="AP91" i="67"/>
  <c r="BC90" i="67"/>
  <c r="BB90" i="67"/>
  <c r="BA90" i="67"/>
  <c r="AZ90" i="67"/>
  <c r="AY90" i="67"/>
  <c r="AX90" i="67"/>
  <c r="AW90" i="67"/>
  <c r="AV90" i="67"/>
  <c r="AU90" i="67"/>
  <c r="AT90" i="67"/>
  <c r="AS90" i="67"/>
  <c r="AR90" i="67"/>
  <c r="AQ90" i="67"/>
  <c r="AP90" i="67"/>
  <c r="BC89" i="67"/>
  <c r="BB89" i="67"/>
  <c r="BA89" i="67"/>
  <c r="AZ89" i="67"/>
  <c r="AY89" i="67"/>
  <c r="AX89" i="67"/>
  <c r="AW89" i="67"/>
  <c r="AV89" i="67"/>
  <c r="AU89" i="67"/>
  <c r="AT89" i="67"/>
  <c r="AS89" i="67"/>
  <c r="AR89" i="67"/>
  <c r="AQ89" i="67"/>
  <c r="AP89" i="67"/>
  <c r="BC88" i="67"/>
  <c r="BB88" i="67"/>
  <c r="BA88" i="67"/>
  <c r="AZ88" i="67"/>
  <c r="AY88" i="67"/>
  <c r="AX88" i="67"/>
  <c r="AW88" i="67"/>
  <c r="AV88" i="67"/>
  <c r="AU88" i="67"/>
  <c r="AT88" i="67"/>
  <c r="AS88" i="67"/>
  <c r="AR88" i="67"/>
  <c r="AQ88" i="67"/>
  <c r="AP88" i="67"/>
  <c r="BC87" i="67"/>
  <c r="BB87" i="67"/>
  <c r="BA87" i="67"/>
  <c r="AZ87" i="67"/>
  <c r="AY87" i="67"/>
  <c r="AX87" i="67"/>
  <c r="AW87" i="67"/>
  <c r="AV87" i="67"/>
  <c r="AU87" i="67"/>
  <c r="AT87" i="67"/>
  <c r="AS87" i="67"/>
  <c r="AR87" i="67"/>
  <c r="AQ87" i="67"/>
  <c r="AP87" i="67"/>
  <c r="BC86" i="67"/>
  <c r="BB86" i="67"/>
  <c r="BA86" i="67"/>
  <c r="AZ86" i="67"/>
  <c r="AY86" i="67"/>
  <c r="AX86" i="67"/>
  <c r="AW86" i="67"/>
  <c r="AV86" i="67"/>
  <c r="AU86" i="67"/>
  <c r="AT86" i="67"/>
  <c r="AS86" i="67"/>
  <c r="AR86" i="67"/>
  <c r="AQ86" i="67"/>
  <c r="AP86" i="67"/>
  <c r="BC85" i="67"/>
  <c r="BB85" i="67"/>
  <c r="BA85" i="67"/>
  <c r="AZ85" i="67"/>
  <c r="AY85" i="67"/>
  <c r="AX85" i="67"/>
  <c r="AW85" i="67"/>
  <c r="AV85" i="67"/>
  <c r="AU85" i="67"/>
  <c r="AT85" i="67"/>
  <c r="AS85" i="67"/>
  <c r="AR85" i="67"/>
  <c r="AQ85" i="67"/>
  <c r="AP85" i="67"/>
  <c r="BC66" i="67"/>
  <c r="BB66" i="67"/>
  <c r="BA66" i="67"/>
  <c r="AZ66" i="67"/>
  <c r="AY66" i="67"/>
  <c r="AX66" i="67"/>
  <c r="AW66" i="67"/>
  <c r="AV66" i="67"/>
  <c r="AU66" i="67"/>
  <c r="AT66" i="67"/>
  <c r="AS66" i="67"/>
  <c r="AR66" i="67"/>
  <c r="AQ66" i="67"/>
  <c r="AP66" i="67"/>
  <c r="BC65" i="67"/>
  <c r="BB65" i="67"/>
  <c r="BA65" i="67"/>
  <c r="AZ65" i="67"/>
  <c r="AY65" i="67"/>
  <c r="AX65" i="67"/>
  <c r="AW65" i="67"/>
  <c r="AV65" i="67"/>
  <c r="AU65" i="67"/>
  <c r="AT65" i="67"/>
  <c r="AS65" i="67"/>
  <c r="AR65" i="67"/>
  <c r="AQ65" i="67"/>
  <c r="AP65" i="67"/>
  <c r="BC64" i="67"/>
  <c r="BB64" i="67"/>
  <c r="BA64" i="67"/>
  <c r="AZ64" i="67"/>
  <c r="AY64" i="67"/>
  <c r="AX64" i="67"/>
  <c r="AW64" i="67"/>
  <c r="AV64" i="67"/>
  <c r="AU64" i="67"/>
  <c r="AT64" i="67"/>
  <c r="AS64" i="67"/>
  <c r="AR64" i="67"/>
  <c r="AQ64" i="67"/>
  <c r="AP64" i="67"/>
  <c r="BC63" i="67"/>
  <c r="BB63" i="67"/>
  <c r="BA63" i="67"/>
  <c r="AZ63" i="67"/>
  <c r="AY63" i="67"/>
  <c r="AX63" i="67"/>
  <c r="AW63" i="67"/>
  <c r="AV63" i="67"/>
  <c r="AU63" i="67"/>
  <c r="AT63" i="67"/>
  <c r="AS63" i="67"/>
  <c r="AR63" i="67"/>
  <c r="AQ63" i="67"/>
  <c r="AP63" i="67"/>
  <c r="BC62" i="67"/>
  <c r="BB62" i="67"/>
  <c r="BA62" i="67"/>
  <c r="AZ62" i="67"/>
  <c r="AY62" i="67"/>
  <c r="AX62" i="67"/>
  <c r="AW62" i="67"/>
  <c r="AV62" i="67"/>
  <c r="AU62" i="67"/>
  <c r="AT62" i="67"/>
  <c r="AS62" i="67"/>
  <c r="AR62" i="67"/>
  <c r="AQ62" i="67"/>
  <c r="AP62" i="67"/>
  <c r="BC61" i="67"/>
  <c r="BB61" i="67"/>
  <c r="BA61" i="67"/>
  <c r="AZ61" i="67"/>
  <c r="AY61" i="67"/>
  <c r="AX61" i="67"/>
  <c r="AW61" i="67"/>
  <c r="AV61" i="67"/>
  <c r="AU61" i="67"/>
  <c r="AT61" i="67"/>
  <c r="AS61" i="67"/>
  <c r="AR61" i="67"/>
  <c r="AQ61" i="67"/>
  <c r="AP61" i="67"/>
  <c r="BC56" i="67"/>
  <c r="BB56" i="67"/>
  <c r="BA56" i="67"/>
  <c r="AZ56" i="67"/>
  <c r="AY56" i="67"/>
  <c r="AX56" i="67"/>
  <c r="AW56" i="67"/>
  <c r="AV56" i="67"/>
  <c r="AU56" i="67"/>
  <c r="AT56" i="67"/>
  <c r="AS56" i="67"/>
  <c r="AR56" i="67"/>
  <c r="AQ56" i="67"/>
  <c r="AP56" i="67"/>
  <c r="BC55" i="67"/>
  <c r="BB55" i="67"/>
  <c r="BA55" i="67"/>
  <c r="AZ55" i="67"/>
  <c r="AY55" i="67"/>
  <c r="AX55" i="67"/>
  <c r="AW55" i="67"/>
  <c r="AV55" i="67"/>
  <c r="AU55" i="67"/>
  <c r="AT55" i="67"/>
  <c r="AS55" i="67"/>
  <c r="AR55" i="67"/>
  <c r="AQ55" i="67"/>
  <c r="AP55" i="67"/>
  <c r="BC54" i="67"/>
  <c r="BB54" i="67"/>
  <c r="BA54" i="67"/>
  <c r="AZ54" i="67"/>
  <c r="AY54" i="67"/>
  <c r="AX54" i="67"/>
  <c r="AW54" i="67"/>
  <c r="AV54" i="67"/>
  <c r="AU54" i="67"/>
  <c r="AT54" i="67"/>
  <c r="AS54" i="67"/>
  <c r="AR54" i="67"/>
  <c r="AQ54" i="67"/>
  <c r="AP54" i="67"/>
  <c r="BC53" i="67"/>
  <c r="BB53" i="67"/>
  <c r="BA53" i="67"/>
  <c r="AZ53" i="67"/>
  <c r="AY53" i="67"/>
  <c r="AX53" i="67"/>
  <c r="AW53" i="67"/>
  <c r="AV53" i="67"/>
  <c r="AU53" i="67"/>
  <c r="AT53" i="67"/>
  <c r="AS53" i="67"/>
  <c r="AR53" i="67"/>
  <c r="AQ53" i="67"/>
  <c r="AP53" i="67"/>
  <c r="BC52" i="67"/>
  <c r="BC26" i="67" s="1"/>
  <c r="CW26" i="67" s="1"/>
  <c r="BB52" i="67"/>
  <c r="BB26" i="67" s="1"/>
  <c r="CV26" i="67" s="1"/>
  <c r="BA52" i="67"/>
  <c r="BA26" i="67" s="1"/>
  <c r="CU26" i="67" s="1"/>
  <c r="AZ52" i="67"/>
  <c r="AZ26" i="67" s="1"/>
  <c r="CT26" i="67" s="1"/>
  <c r="AY52" i="67"/>
  <c r="AY26" i="67" s="1"/>
  <c r="CS26" i="67" s="1"/>
  <c r="AX52" i="67"/>
  <c r="AX26" i="67" s="1"/>
  <c r="CR26" i="67" s="1"/>
  <c r="AW52" i="67"/>
  <c r="AW26" i="67" s="1"/>
  <c r="CQ26" i="67" s="1"/>
  <c r="AV52" i="67"/>
  <c r="AV26" i="67" s="1"/>
  <c r="CP26" i="67" s="1"/>
  <c r="AU52" i="67"/>
  <c r="AU26" i="67" s="1"/>
  <c r="CO26" i="67" s="1"/>
  <c r="AT52" i="67"/>
  <c r="AT26" i="67" s="1"/>
  <c r="CN26" i="67" s="1"/>
  <c r="AS52" i="67"/>
  <c r="AS26" i="67" s="1"/>
  <c r="CM26" i="67" s="1"/>
  <c r="AR52" i="67"/>
  <c r="AR26" i="67" s="1"/>
  <c r="CL26" i="67" s="1"/>
  <c r="AQ52" i="67"/>
  <c r="AQ26" i="67" s="1"/>
  <c r="CK26" i="67" s="1"/>
  <c r="AP52" i="67"/>
  <c r="AP26" i="67" s="1"/>
  <c r="CJ26" i="67" s="1"/>
  <c r="BI32" i="67"/>
  <c r="DD32" i="67" s="1"/>
  <c r="BH32" i="67"/>
  <c r="DC32" i="67" s="1"/>
  <c r="BG32" i="67"/>
  <c r="DB32" i="67" s="1"/>
  <c r="BF32" i="67"/>
  <c r="DA32" i="67" s="1"/>
  <c r="BE32" i="67"/>
  <c r="CZ32" i="67" s="1"/>
  <c r="BD32" i="67"/>
  <c r="CY32" i="67" s="1"/>
  <c r="BC32" i="67"/>
  <c r="BB32" i="67"/>
  <c r="BA32" i="67"/>
  <c r="AZ32" i="67"/>
  <c r="AY32" i="67"/>
  <c r="AX32" i="67"/>
  <c r="AW32" i="67"/>
  <c r="AV32" i="67"/>
  <c r="AU32" i="67"/>
  <c r="AT32" i="67"/>
  <c r="AS32" i="67"/>
  <c r="AR32" i="67"/>
  <c r="AQ32" i="67"/>
  <c r="AP32" i="67"/>
  <c r="AM32" i="67"/>
  <c r="CH32" i="67" s="1"/>
  <c r="CW32" i="67" s="1"/>
  <c r="AL32" i="67"/>
  <c r="CG32" i="67" s="1"/>
  <c r="CV32" i="67" s="1"/>
  <c r="AK32" i="67"/>
  <c r="CF32" i="67" s="1"/>
  <c r="CU32" i="67" s="1"/>
  <c r="AJ32" i="67"/>
  <c r="CE32" i="67" s="1"/>
  <c r="CT32" i="67" s="1"/>
  <c r="AI32" i="67"/>
  <c r="CD32" i="67" s="1"/>
  <c r="CS32" i="67" s="1"/>
  <c r="AH32" i="67"/>
  <c r="CC32" i="67" s="1"/>
  <c r="CR32" i="67" s="1"/>
  <c r="AG32" i="67"/>
  <c r="CB32" i="67" s="1"/>
  <c r="CQ32" i="67" s="1"/>
  <c r="AF32" i="67"/>
  <c r="CA32" i="67" s="1"/>
  <c r="CP32" i="67" s="1"/>
  <c r="AE32" i="67"/>
  <c r="BZ32" i="67" s="1"/>
  <c r="CO32" i="67" s="1"/>
  <c r="AD32" i="67"/>
  <c r="BY32" i="67" s="1"/>
  <c r="CN32" i="67" s="1"/>
  <c r="AC32" i="67"/>
  <c r="BX32" i="67" s="1"/>
  <c r="CM32" i="67" s="1"/>
  <c r="AB32" i="67"/>
  <c r="BW32" i="67" s="1"/>
  <c r="CL32" i="67" s="1"/>
  <c r="AA32" i="67"/>
  <c r="BV32" i="67" s="1"/>
  <c r="CK32" i="67" s="1"/>
  <c r="Z32" i="67"/>
  <c r="BU32" i="67" s="1"/>
  <c r="CJ32" i="67" s="1"/>
  <c r="Y32" i="67"/>
  <c r="BT32" i="67" s="1"/>
  <c r="X32" i="67"/>
  <c r="BS32" i="67" s="1"/>
  <c r="W32" i="67"/>
  <c r="BR32" i="67" s="1"/>
  <c r="V32" i="67"/>
  <c r="BQ32" i="67" s="1"/>
  <c r="U32" i="67"/>
  <c r="BP32" i="67" s="1"/>
  <c r="T32" i="67"/>
  <c r="BO32" i="67" s="1"/>
  <c r="S32" i="67"/>
  <c r="R32" i="67"/>
  <c r="BT33" i="67"/>
  <c r="BS33" i="67"/>
  <c r="BR33" i="67"/>
  <c r="BQ33" i="67"/>
  <c r="BP33" i="67"/>
  <c r="BO33" i="67"/>
  <c r="BI33" i="67"/>
  <c r="DD33" i="67" s="1"/>
  <c r="BH33" i="67"/>
  <c r="DC33" i="67" s="1"/>
  <c r="BG33" i="67"/>
  <c r="DB33" i="67" s="1"/>
  <c r="BF33" i="67"/>
  <c r="DA33" i="67" s="1"/>
  <c r="BE33" i="67"/>
  <c r="CZ33" i="67" s="1"/>
  <c r="BD33" i="67"/>
  <c r="CY33" i="67" s="1"/>
  <c r="AM33" i="67"/>
  <c r="BC33" i="67" s="1"/>
  <c r="AL33" i="67"/>
  <c r="BB33" i="67" s="1"/>
  <c r="AK33" i="67"/>
  <c r="CF33" i="67" s="1"/>
  <c r="CU33" i="67" s="1"/>
  <c r="AJ33" i="67"/>
  <c r="AZ33" i="67" s="1"/>
  <c r="AI33" i="67"/>
  <c r="AY33" i="67" s="1"/>
  <c r="AH33" i="67"/>
  <c r="AG33" i="67"/>
  <c r="CB33" i="67" s="1"/>
  <c r="CQ33" i="67" s="1"/>
  <c r="AF33" i="67"/>
  <c r="AV33" i="67" s="1"/>
  <c r="AE33" i="67"/>
  <c r="AD33" i="67"/>
  <c r="AT33" i="67" s="1"/>
  <c r="AC33" i="67"/>
  <c r="AS33" i="67" s="1"/>
  <c r="AB33" i="67"/>
  <c r="AR33" i="67" s="1"/>
  <c r="AA33" i="67"/>
  <c r="BV33" i="67" s="1"/>
  <c r="CK33" i="67" s="1"/>
  <c r="Z33" i="67"/>
  <c r="AP33" i="67" s="1"/>
  <c r="S33" i="67"/>
  <c r="BN33" i="67" s="1"/>
  <c r="R33" i="67"/>
  <c r="BM33" i="67" s="1"/>
  <c r="DD31" i="67"/>
  <c r="DC31" i="67"/>
  <c r="DB31" i="67"/>
  <c r="DA31" i="67"/>
  <c r="CZ31" i="67"/>
  <c r="CY31" i="67"/>
  <c r="CH31" i="67"/>
  <c r="CW31" i="67" s="1"/>
  <c r="CG31" i="67"/>
  <c r="CV31" i="67" s="1"/>
  <c r="CF31" i="67"/>
  <c r="CU31" i="67" s="1"/>
  <c r="CE31" i="67"/>
  <c r="CT31" i="67" s="1"/>
  <c r="CD31" i="67"/>
  <c r="CS31" i="67" s="1"/>
  <c r="CC31" i="67"/>
  <c r="CR31" i="67" s="1"/>
  <c r="CB31" i="67"/>
  <c r="CQ31" i="67" s="1"/>
  <c r="CA31" i="67"/>
  <c r="CP31" i="67" s="1"/>
  <c r="BZ31" i="67"/>
  <c r="CO31" i="67" s="1"/>
  <c r="BY31" i="67"/>
  <c r="CN31" i="67" s="1"/>
  <c r="BX31" i="67"/>
  <c r="CM31" i="67" s="1"/>
  <c r="BW31" i="67"/>
  <c r="CL31" i="67" s="1"/>
  <c r="BV31" i="67"/>
  <c r="CK31" i="67" s="1"/>
  <c r="BU31" i="67"/>
  <c r="CJ31" i="67" s="1"/>
  <c r="BT31" i="67"/>
  <c r="BS31" i="67"/>
  <c r="BR31" i="67"/>
  <c r="BQ31" i="67"/>
  <c r="BP31" i="67"/>
  <c r="BO31" i="67"/>
  <c r="BC31" i="67"/>
  <c r="BB31" i="67"/>
  <c r="BA31" i="67"/>
  <c r="AZ31" i="67"/>
  <c r="AY31" i="67"/>
  <c r="AX31" i="67"/>
  <c r="AW31" i="67"/>
  <c r="AV31" i="67"/>
  <c r="AU31" i="67"/>
  <c r="AT31" i="67"/>
  <c r="AS31" i="67"/>
  <c r="AR31" i="67"/>
  <c r="AQ31" i="67"/>
  <c r="AP31" i="67"/>
  <c r="BI30" i="67"/>
  <c r="DD30" i="67" s="1"/>
  <c r="BH30" i="67"/>
  <c r="DC30" i="67" s="1"/>
  <c r="BG30" i="67"/>
  <c r="DB30" i="67" s="1"/>
  <c r="BF30" i="67"/>
  <c r="DA30" i="67" s="1"/>
  <c r="BE30" i="67"/>
  <c r="CZ30" i="67" s="1"/>
  <c r="BD30" i="67"/>
  <c r="CY30" i="67" s="1"/>
  <c r="AM30" i="67"/>
  <c r="CH30" i="67" s="1"/>
  <c r="CW30" i="67" s="1"/>
  <c r="AL30" i="67"/>
  <c r="CG30" i="67" s="1"/>
  <c r="CV30" i="67" s="1"/>
  <c r="AK30" i="67"/>
  <c r="CF30" i="67" s="1"/>
  <c r="CU30" i="67" s="1"/>
  <c r="AJ30" i="67"/>
  <c r="CE30" i="67" s="1"/>
  <c r="CT30" i="67" s="1"/>
  <c r="AI30" i="67"/>
  <c r="CD30" i="67" s="1"/>
  <c r="CS30" i="67" s="1"/>
  <c r="AH30" i="67"/>
  <c r="CC30" i="67" s="1"/>
  <c r="CR30" i="67" s="1"/>
  <c r="AG30" i="67"/>
  <c r="CB30" i="67" s="1"/>
  <c r="CQ30" i="67" s="1"/>
  <c r="AF30" i="67"/>
  <c r="CA30" i="67" s="1"/>
  <c r="CP30" i="67" s="1"/>
  <c r="AE30" i="67"/>
  <c r="BZ30" i="67" s="1"/>
  <c r="CO30" i="67" s="1"/>
  <c r="AD30" i="67"/>
  <c r="BY30" i="67" s="1"/>
  <c r="CN30" i="67" s="1"/>
  <c r="AC30" i="67"/>
  <c r="BX30" i="67" s="1"/>
  <c r="CM30" i="67" s="1"/>
  <c r="AB30" i="67"/>
  <c r="BW30" i="67" s="1"/>
  <c r="CL30" i="67" s="1"/>
  <c r="AA30" i="67"/>
  <c r="BV30" i="67" s="1"/>
  <c r="CK30" i="67" s="1"/>
  <c r="Z30" i="67"/>
  <c r="BU30" i="67" s="1"/>
  <c r="CJ30" i="67" s="1"/>
  <c r="Y30" i="67"/>
  <c r="BT30" i="67" s="1"/>
  <c r="X30" i="67"/>
  <c r="BS30" i="67" s="1"/>
  <c r="W30" i="67"/>
  <c r="BR30" i="67" s="1"/>
  <c r="V30" i="67"/>
  <c r="BQ30" i="67" s="1"/>
  <c r="U30" i="67"/>
  <c r="BP30" i="67" s="1"/>
  <c r="T30" i="67"/>
  <c r="BO30" i="67" s="1"/>
  <c r="S30" i="67"/>
  <c r="R30" i="67"/>
  <c r="DD29" i="67"/>
  <c r="DC29" i="67"/>
  <c r="DB29" i="67"/>
  <c r="DA29" i="67"/>
  <c r="CZ29" i="67"/>
  <c r="CY29" i="67"/>
  <c r="CH29" i="67"/>
  <c r="CW29" i="67" s="1"/>
  <c r="CG29" i="67"/>
  <c r="CV29" i="67" s="1"/>
  <c r="CF29" i="67"/>
  <c r="CU29" i="67" s="1"/>
  <c r="CE29" i="67"/>
  <c r="CT29" i="67" s="1"/>
  <c r="CD29" i="67"/>
  <c r="CS29" i="67" s="1"/>
  <c r="CC29" i="67"/>
  <c r="CR29" i="67" s="1"/>
  <c r="CB29" i="67"/>
  <c r="CQ29" i="67" s="1"/>
  <c r="CA29" i="67"/>
  <c r="CP29" i="67" s="1"/>
  <c r="BZ29" i="67"/>
  <c r="CO29" i="67" s="1"/>
  <c r="BY29" i="67"/>
  <c r="CN29" i="67" s="1"/>
  <c r="BX29" i="67"/>
  <c r="CM29" i="67" s="1"/>
  <c r="BW29" i="67"/>
  <c r="CL29" i="67" s="1"/>
  <c r="BV29" i="67"/>
  <c r="CK29" i="67" s="1"/>
  <c r="BU29" i="67"/>
  <c r="CJ29" i="67" s="1"/>
  <c r="BT29" i="67"/>
  <c r="BS29" i="67"/>
  <c r="BR29" i="67"/>
  <c r="BQ29" i="67"/>
  <c r="BP29" i="67"/>
  <c r="BO29" i="67"/>
  <c r="BC29" i="67"/>
  <c r="BB29" i="67"/>
  <c r="BA29" i="67"/>
  <c r="AZ29" i="67"/>
  <c r="AY29" i="67"/>
  <c r="AX29" i="67"/>
  <c r="AW29" i="67"/>
  <c r="AV29" i="67"/>
  <c r="AU29" i="67"/>
  <c r="AT29" i="67"/>
  <c r="AS29" i="67"/>
  <c r="AR29" i="67"/>
  <c r="AQ29" i="67"/>
  <c r="AP29" i="67"/>
  <c r="BI28" i="67"/>
  <c r="DD28" i="67" s="1"/>
  <c r="BH28" i="67"/>
  <c r="DC28" i="67" s="1"/>
  <c r="BG28" i="67"/>
  <c r="DB28" i="67" s="1"/>
  <c r="BF28" i="67"/>
  <c r="DA28" i="67" s="1"/>
  <c r="BE28" i="67"/>
  <c r="CZ28" i="67" s="1"/>
  <c r="BD28" i="67"/>
  <c r="CY28" i="67" s="1"/>
  <c r="AM28" i="67"/>
  <c r="CH28" i="67" s="1"/>
  <c r="CW28" i="67" s="1"/>
  <c r="AL28" i="67"/>
  <c r="CG28" i="67" s="1"/>
  <c r="CV28" i="67" s="1"/>
  <c r="AK28" i="67"/>
  <c r="CF28" i="67" s="1"/>
  <c r="CU28" i="67" s="1"/>
  <c r="AJ28" i="67"/>
  <c r="CE28" i="67" s="1"/>
  <c r="CT28" i="67" s="1"/>
  <c r="AI28" i="67"/>
  <c r="CD28" i="67" s="1"/>
  <c r="CS28" i="67" s="1"/>
  <c r="AH28" i="67"/>
  <c r="CC28" i="67" s="1"/>
  <c r="CR28" i="67" s="1"/>
  <c r="AG28" i="67"/>
  <c r="CB28" i="67" s="1"/>
  <c r="CQ28" i="67" s="1"/>
  <c r="AF28" i="67"/>
  <c r="CA28" i="67" s="1"/>
  <c r="CP28" i="67" s="1"/>
  <c r="AE28" i="67"/>
  <c r="BZ28" i="67" s="1"/>
  <c r="CO28" i="67" s="1"/>
  <c r="AD28" i="67"/>
  <c r="BY28" i="67" s="1"/>
  <c r="CN28" i="67" s="1"/>
  <c r="AC28" i="67"/>
  <c r="BX28" i="67" s="1"/>
  <c r="CM28" i="67" s="1"/>
  <c r="AB28" i="67"/>
  <c r="BW28" i="67" s="1"/>
  <c r="CL28" i="67" s="1"/>
  <c r="AA28" i="67"/>
  <c r="BV28" i="67" s="1"/>
  <c r="CK28" i="67" s="1"/>
  <c r="Z28" i="67"/>
  <c r="BU28" i="67" s="1"/>
  <c r="CJ28" i="67" s="1"/>
  <c r="Y28" i="67"/>
  <c r="BT28" i="67" s="1"/>
  <c r="X28" i="67"/>
  <c r="BS28" i="67" s="1"/>
  <c r="W28" i="67"/>
  <c r="BR28" i="67" s="1"/>
  <c r="V28" i="67"/>
  <c r="BQ28" i="67" s="1"/>
  <c r="U28" i="67"/>
  <c r="BP28" i="67" s="1"/>
  <c r="T28" i="67"/>
  <c r="BO28" i="67" s="1"/>
  <c r="S28" i="67"/>
  <c r="R28" i="67"/>
  <c r="BI27" i="67"/>
  <c r="DD27" i="67" s="1"/>
  <c r="BH27" i="67"/>
  <c r="DC27" i="67" s="1"/>
  <c r="BG27" i="67"/>
  <c r="DB27" i="67" s="1"/>
  <c r="BF27" i="67"/>
  <c r="DA27" i="67" s="1"/>
  <c r="BE27" i="67"/>
  <c r="CZ27" i="67" s="1"/>
  <c r="BD27" i="67"/>
  <c r="CY27" i="67" s="1"/>
  <c r="AM27" i="67"/>
  <c r="BC27" i="67" s="1"/>
  <c r="AL27" i="67"/>
  <c r="CG27" i="67" s="1"/>
  <c r="CV27" i="67" s="1"/>
  <c r="AK27" i="67"/>
  <c r="BA27" i="67" s="1"/>
  <c r="AJ27" i="67"/>
  <c r="AZ27" i="67" s="1"/>
  <c r="AI27" i="67"/>
  <c r="CD27" i="67" s="1"/>
  <c r="CS27" i="67" s="1"/>
  <c r="AH27" i="67"/>
  <c r="CC27" i="67" s="1"/>
  <c r="CR27" i="67" s="1"/>
  <c r="AG27" i="67"/>
  <c r="CB27" i="67" s="1"/>
  <c r="CQ27" i="67" s="1"/>
  <c r="AF27" i="67"/>
  <c r="AV27" i="67" s="1"/>
  <c r="AE27" i="67"/>
  <c r="AU27" i="67" s="1"/>
  <c r="AD27" i="67"/>
  <c r="BY27" i="67" s="1"/>
  <c r="CN27" i="67" s="1"/>
  <c r="AC27" i="67"/>
  <c r="BX27" i="67" s="1"/>
  <c r="CM27" i="67" s="1"/>
  <c r="AB27" i="67"/>
  <c r="AR27" i="67" s="1"/>
  <c r="AA27" i="67"/>
  <c r="BV27" i="67" s="1"/>
  <c r="CK27" i="67" s="1"/>
  <c r="Z27" i="67"/>
  <c r="BU27" i="67" s="1"/>
  <c r="CJ27" i="67" s="1"/>
  <c r="Y27" i="67"/>
  <c r="BT27" i="67" s="1"/>
  <c r="X27" i="67"/>
  <c r="BS27" i="67" s="1"/>
  <c r="W27" i="67"/>
  <c r="BR27" i="67" s="1"/>
  <c r="V27" i="67"/>
  <c r="BQ27" i="67" s="1"/>
  <c r="U27" i="67"/>
  <c r="BP27" i="67" s="1"/>
  <c r="T27" i="67"/>
  <c r="BO27" i="67" s="1"/>
  <c r="S27" i="67"/>
  <c r="R27" i="67"/>
  <c r="BI26" i="67"/>
  <c r="DD26" i="67" s="1"/>
  <c r="BH26" i="67"/>
  <c r="DC26" i="67" s="1"/>
  <c r="BG26" i="67"/>
  <c r="DB26" i="67" s="1"/>
  <c r="BF26" i="67"/>
  <c r="DA26" i="67" s="1"/>
  <c r="BE26" i="67"/>
  <c r="CZ26" i="67" s="1"/>
  <c r="BD26" i="67"/>
  <c r="CY26" i="67" s="1"/>
  <c r="AM26" i="67"/>
  <c r="CH26" i="67" s="1"/>
  <c r="AL26" i="67"/>
  <c r="CG26" i="67" s="1"/>
  <c r="AK26" i="67"/>
  <c r="CF26" i="67" s="1"/>
  <c r="AJ26" i="67"/>
  <c r="CE26" i="67" s="1"/>
  <c r="AI26" i="67"/>
  <c r="CD26" i="67" s="1"/>
  <c r="AH26" i="67"/>
  <c r="CC26" i="67" s="1"/>
  <c r="AG26" i="67"/>
  <c r="CB26" i="67" s="1"/>
  <c r="AF26" i="67"/>
  <c r="CA26" i="67" s="1"/>
  <c r="AE26" i="67"/>
  <c r="BZ26" i="67" s="1"/>
  <c r="AD26" i="67"/>
  <c r="BY26" i="67" s="1"/>
  <c r="AC26" i="67"/>
  <c r="BX26" i="67" s="1"/>
  <c r="AB26" i="67"/>
  <c r="BW26" i="67" s="1"/>
  <c r="AA26" i="67"/>
  <c r="BV26" i="67" s="1"/>
  <c r="Z26" i="67"/>
  <c r="BU26" i="67" s="1"/>
  <c r="Y26" i="67"/>
  <c r="BT26" i="67" s="1"/>
  <c r="X26" i="67"/>
  <c r="BS26" i="67" s="1"/>
  <c r="W26" i="67"/>
  <c r="BR26" i="67" s="1"/>
  <c r="V26" i="67"/>
  <c r="BQ26" i="67" s="1"/>
  <c r="U26" i="67"/>
  <c r="BP26" i="67" s="1"/>
  <c r="T26" i="67"/>
  <c r="BO26" i="67" s="1"/>
  <c r="S26" i="67"/>
  <c r="BN26" i="67" s="1"/>
  <c r="R26" i="67"/>
  <c r="BM26" i="67" s="1"/>
  <c r="DD25" i="67"/>
  <c r="DC25" i="67"/>
  <c r="DB25" i="67"/>
  <c r="DA25" i="67"/>
  <c r="CZ25" i="67"/>
  <c r="CY25" i="67"/>
  <c r="DD24" i="67"/>
  <c r="DC24" i="67"/>
  <c r="DB24" i="67"/>
  <c r="DA24" i="67"/>
  <c r="CZ24" i="67"/>
  <c r="CY24" i="67"/>
  <c r="CW24" i="67"/>
  <c r="CV24" i="67"/>
  <c r="CU24" i="67"/>
  <c r="CT24" i="67"/>
  <c r="CS24" i="67"/>
  <c r="CR24" i="67"/>
  <c r="CQ24" i="67"/>
  <c r="CP24" i="67"/>
  <c r="CO24" i="67"/>
  <c r="CN24" i="67"/>
  <c r="CM24" i="67"/>
  <c r="CL24" i="67"/>
  <c r="CK24" i="67"/>
  <c r="CJ24" i="67"/>
  <c r="CH24" i="67"/>
  <c r="CG24" i="67"/>
  <c r="CF24" i="67"/>
  <c r="CE24" i="67"/>
  <c r="CD24" i="67"/>
  <c r="CC24" i="67"/>
  <c r="CB24" i="67"/>
  <c r="CA24" i="67"/>
  <c r="BZ24" i="67"/>
  <c r="BY24" i="67"/>
  <c r="BX24" i="67"/>
  <c r="BW24" i="67"/>
  <c r="BV24" i="67"/>
  <c r="BU24" i="67"/>
  <c r="BS24" i="67"/>
  <c r="BR24" i="67"/>
  <c r="BQ24" i="67"/>
  <c r="BP24" i="67"/>
  <c r="BO24" i="67"/>
  <c r="BN24" i="67"/>
  <c r="BM24" i="67"/>
  <c r="DD20" i="67"/>
  <c r="DC20" i="67"/>
  <c r="DB20" i="67"/>
  <c r="DA20" i="67"/>
  <c r="CZ20" i="67"/>
  <c r="CY20" i="67"/>
  <c r="CW20" i="67"/>
  <c r="CV20" i="67"/>
  <c r="CU20" i="67"/>
  <c r="CT20" i="67"/>
  <c r="CS20" i="67"/>
  <c r="CR20" i="67"/>
  <c r="CQ20" i="67"/>
  <c r="CP20" i="67"/>
  <c r="CO20" i="67"/>
  <c r="CN20" i="67"/>
  <c r="CM20" i="67"/>
  <c r="CL20" i="67"/>
  <c r="CK20" i="67"/>
  <c r="CJ20" i="67"/>
  <c r="CH20" i="67"/>
  <c r="CG20" i="67"/>
  <c r="CF20" i="67"/>
  <c r="CE20" i="67"/>
  <c r="CD20" i="67"/>
  <c r="CC20" i="67"/>
  <c r="CB20" i="67"/>
  <c r="CA20" i="67"/>
  <c r="BZ20" i="67"/>
  <c r="BY20" i="67"/>
  <c r="BX20" i="67"/>
  <c r="BW20" i="67"/>
  <c r="BV20" i="67"/>
  <c r="BU20" i="67"/>
  <c r="BT20" i="67"/>
  <c r="BS20" i="67"/>
  <c r="BR20" i="67"/>
  <c r="BQ20" i="67"/>
  <c r="BP20" i="67"/>
  <c r="BO20" i="67"/>
  <c r="BN20" i="67"/>
  <c r="BM20" i="67"/>
  <c r="DD18" i="67"/>
  <c r="DC18" i="67"/>
  <c r="DB18" i="67"/>
  <c r="DA18" i="67"/>
  <c r="CZ18" i="67"/>
  <c r="CY18" i="67"/>
  <c r="CW18" i="67"/>
  <c r="CV18" i="67"/>
  <c r="CU18" i="67"/>
  <c r="CT18" i="67"/>
  <c r="CS18" i="67"/>
  <c r="CR18" i="67"/>
  <c r="CQ18" i="67"/>
  <c r="CP18" i="67"/>
  <c r="CO18" i="67"/>
  <c r="CN18" i="67"/>
  <c r="CM18" i="67"/>
  <c r="CL18" i="67"/>
  <c r="CK18" i="67"/>
  <c r="CJ18" i="67"/>
  <c r="CH18" i="67"/>
  <c r="CG18" i="67"/>
  <c r="CF18" i="67"/>
  <c r="CE18" i="67"/>
  <c r="CD18" i="67"/>
  <c r="CC18" i="67"/>
  <c r="CB18" i="67"/>
  <c r="CA18" i="67"/>
  <c r="BZ18" i="67"/>
  <c r="BY18" i="67"/>
  <c r="BX18" i="67"/>
  <c r="BW18" i="67"/>
  <c r="BV18" i="67"/>
  <c r="BU18" i="67"/>
  <c r="BT18" i="67"/>
  <c r="BS18" i="67"/>
  <c r="BR18" i="67"/>
  <c r="BQ18" i="67"/>
  <c r="BP18" i="67"/>
  <c r="BO18" i="67"/>
  <c r="BN18" i="67"/>
  <c r="BM18" i="67"/>
  <c r="DD17" i="67"/>
  <c r="DC17" i="67"/>
  <c r="DB17" i="67"/>
  <c r="DA17" i="67"/>
  <c r="CZ17" i="67"/>
  <c r="CY17" i="67"/>
  <c r="CW17" i="67"/>
  <c r="CR17" i="67"/>
  <c r="CQ17" i="67"/>
  <c r="CP17" i="67"/>
  <c r="CJ17" i="67"/>
  <c r="CH17" i="67"/>
  <c r="CG17" i="67"/>
  <c r="CF17" i="67"/>
  <c r="CE17" i="67"/>
  <c r="CD17" i="67"/>
  <c r="CC17" i="67"/>
  <c r="CB17" i="67"/>
  <c r="CA17" i="67"/>
  <c r="BZ17" i="67"/>
  <c r="BY17" i="67"/>
  <c r="BX17" i="67"/>
  <c r="BW17" i="67"/>
  <c r="BV17" i="67"/>
  <c r="BU17" i="67"/>
  <c r="BT17" i="67"/>
  <c r="BS17" i="67"/>
  <c r="BR17" i="67"/>
  <c r="BQ17" i="67"/>
  <c r="BP17" i="67"/>
  <c r="BO17" i="67"/>
  <c r="BN17" i="67"/>
  <c r="BM17" i="67"/>
  <c r="CV17" i="67"/>
  <c r="CU17" i="67"/>
  <c r="CT17" i="67"/>
  <c r="CS17" i="67"/>
  <c r="CO17" i="67"/>
  <c r="CN17" i="67"/>
  <c r="CM17" i="67"/>
  <c r="CL17" i="67"/>
  <c r="CK17" i="67"/>
  <c r="DD16" i="67"/>
  <c r="DC16" i="67"/>
  <c r="DB16" i="67"/>
  <c r="DA16" i="67"/>
  <c r="CZ16" i="67"/>
  <c r="CY16" i="67"/>
  <c r="CW16" i="67"/>
  <c r="CV16" i="67"/>
  <c r="CU16" i="67"/>
  <c r="CT16" i="67"/>
  <c r="CS16" i="67"/>
  <c r="CR16" i="67"/>
  <c r="CQ16" i="67"/>
  <c r="CP16" i="67"/>
  <c r="CO16" i="67"/>
  <c r="CN16" i="67"/>
  <c r="CM16" i="67"/>
  <c r="CL16" i="67"/>
  <c r="CK16" i="67"/>
  <c r="CJ16" i="67"/>
  <c r="CH16" i="67"/>
  <c r="CG16" i="67"/>
  <c r="CF16" i="67"/>
  <c r="CE16" i="67"/>
  <c r="CD16" i="67"/>
  <c r="CC16" i="67"/>
  <c r="CB16" i="67"/>
  <c r="CA16" i="67"/>
  <c r="BZ16" i="67"/>
  <c r="BY16" i="67"/>
  <c r="BX16" i="67"/>
  <c r="BW16" i="67"/>
  <c r="BV16" i="67"/>
  <c r="BU16" i="67"/>
  <c r="BT16" i="67"/>
  <c r="BS16" i="67"/>
  <c r="BR16" i="67"/>
  <c r="BQ16" i="67"/>
  <c r="BP16" i="67"/>
  <c r="BO16" i="67"/>
  <c r="BN16" i="67"/>
  <c r="BM16" i="67"/>
  <c r="DD15" i="67"/>
  <c r="DC15" i="67"/>
  <c r="DB15" i="67"/>
  <c r="DA15" i="67"/>
  <c r="CZ15" i="67"/>
  <c r="CY15" i="67"/>
  <c r="CW15" i="67"/>
  <c r="CR15" i="67"/>
  <c r="CQ15" i="67"/>
  <c r="CP15" i="67"/>
  <c r="CJ15" i="67"/>
  <c r="CH15" i="67"/>
  <c r="CG15" i="67"/>
  <c r="CF15" i="67"/>
  <c r="CE15" i="67"/>
  <c r="CD15" i="67"/>
  <c r="CC15" i="67"/>
  <c r="CB15" i="67"/>
  <c r="CA15" i="67"/>
  <c r="BZ15" i="67"/>
  <c r="BY15" i="67"/>
  <c r="BX15" i="67"/>
  <c r="BW15" i="67"/>
  <c r="BV15" i="67"/>
  <c r="BU15" i="67"/>
  <c r="BT15" i="67"/>
  <c r="BS15" i="67"/>
  <c r="BR15" i="67"/>
  <c r="BQ15" i="67"/>
  <c r="BP15" i="67"/>
  <c r="BO15" i="67"/>
  <c r="BN15" i="67"/>
  <c r="BM15" i="67"/>
  <c r="CV15" i="67"/>
  <c r="CU15" i="67"/>
  <c r="CT15" i="67"/>
  <c r="CS15" i="67"/>
  <c r="CO15" i="67"/>
  <c r="CN15" i="67"/>
  <c r="CM15" i="67"/>
  <c r="CL15" i="67"/>
  <c r="CK15" i="67"/>
  <c r="DD14" i="67"/>
  <c r="DC14" i="67"/>
  <c r="DB14" i="67"/>
  <c r="DA14" i="67"/>
  <c r="CZ14" i="67"/>
  <c r="CY14" i="67"/>
  <c r="CW14" i="67"/>
  <c r="CR14" i="67"/>
  <c r="CQ14" i="67"/>
  <c r="CP14" i="67"/>
  <c r="CJ14" i="67"/>
  <c r="CH14" i="67"/>
  <c r="CG14" i="67"/>
  <c r="CF14" i="67"/>
  <c r="CE14" i="67"/>
  <c r="CD14" i="67"/>
  <c r="CC14" i="67"/>
  <c r="CB14" i="67"/>
  <c r="CA14" i="67"/>
  <c r="BZ14" i="67"/>
  <c r="BY14" i="67"/>
  <c r="BX14" i="67"/>
  <c r="BW14" i="67"/>
  <c r="BV14" i="67"/>
  <c r="BU14" i="67"/>
  <c r="BT14" i="67"/>
  <c r="BS14" i="67"/>
  <c r="BR14" i="67"/>
  <c r="BQ14" i="67"/>
  <c r="BP14" i="67"/>
  <c r="BO14" i="67"/>
  <c r="BN14" i="67"/>
  <c r="BM14" i="67"/>
  <c r="CV14" i="67"/>
  <c r="CU14" i="67"/>
  <c r="CT14" i="67"/>
  <c r="CS14" i="67"/>
  <c r="CO14" i="67"/>
  <c r="CN14" i="67"/>
  <c r="CM14" i="67"/>
  <c r="CL14" i="67"/>
  <c r="CK14" i="67"/>
  <c r="DD13" i="67"/>
  <c r="DC13" i="67"/>
  <c r="DB13" i="67"/>
  <c r="DA13" i="67"/>
  <c r="CZ13" i="67"/>
  <c r="CY13" i="67"/>
  <c r="CW13" i="67"/>
  <c r="CR13" i="67"/>
  <c r="CQ13" i="67"/>
  <c r="CP13" i="67"/>
  <c r="CJ13" i="67"/>
  <c r="CH13" i="67"/>
  <c r="CG13" i="67"/>
  <c r="CF13" i="67"/>
  <c r="CE13" i="67"/>
  <c r="CD13" i="67"/>
  <c r="CC13" i="67"/>
  <c r="CB13" i="67"/>
  <c r="CA13" i="67"/>
  <c r="BZ13" i="67"/>
  <c r="BY13" i="67"/>
  <c r="BX13" i="67"/>
  <c r="BW13" i="67"/>
  <c r="BV13" i="67"/>
  <c r="BU13" i="67"/>
  <c r="BT13" i="67"/>
  <c r="BS13" i="67"/>
  <c r="BR13" i="67"/>
  <c r="BQ13" i="67"/>
  <c r="BP13" i="67"/>
  <c r="BO13" i="67"/>
  <c r="BN13" i="67"/>
  <c r="BM13" i="67"/>
  <c r="CV13" i="67"/>
  <c r="CU13" i="67"/>
  <c r="CT13" i="67"/>
  <c r="CS13" i="67"/>
  <c r="CO13" i="67"/>
  <c r="CN13" i="67"/>
  <c r="CM13" i="67"/>
  <c r="CL13" i="67"/>
  <c r="CK13" i="67"/>
  <c r="DD12" i="67"/>
  <c r="DC12" i="67"/>
  <c r="DB12" i="67"/>
  <c r="DA12" i="67"/>
  <c r="CZ12" i="67"/>
  <c r="CY12" i="67"/>
  <c r="CW12" i="67"/>
  <c r="CV12" i="67"/>
  <c r="CU12" i="67"/>
  <c r="CT12" i="67"/>
  <c r="CS12" i="67"/>
  <c r="CR12" i="67"/>
  <c r="CQ12" i="67"/>
  <c r="CP12" i="67"/>
  <c r="CO12" i="67"/>
  <c r="CN12" i="67"/>
  <c r="CM12" i="67"/>
  <c r="CL12" i="67"/>
  <c r="CK12" i="67"/>
  <c r="CJ12" i="67"/>
  <c r="CH12" i="67"/>
  <c r="CG12" i="67"/>
  <c r="CF12" i="67"/>
  <c r="CE12" i="67"/>
  <c r="CD12" i="67"/>
  <c r="CC12" i="67"/>
  <c r="CB12" i="67"/>
  <c r="CA12" i="67"/>
  <c r="BZ12" i="67"/>
  <c r="BY12" i="67"/>
  <c r="BX12" i="67"/>
  <c r="BW12" i="67"/>
  <c r="BV12" i="67"/>
  <c r="BU12" i="67"/>
  <c r="BT12" i="67"/>
  <c r="BS12" i="67"/>
  <c r="BR12" i="67"/>
  <c r="BQ12" i="67"/>
  <c r="BP12" i="67"/>
  <c r="BO12" i="67"/>
  <c r="BN12" i="67"/>
  <c r="BM12" i="67"/>
  <c r="DD11" i="67"/>
  <c r="DC11" i="67"/>
  <c r="DB11" i="67"/>
  <c r="DA11" i="67"/>
  <c r="CZ11" i="67"/>
  <c r="CY11" i="67"/>
  <c r="CW11" i="67"/>
  <c r="CV11" i="67"/>
  <c r="CU11" i="67"/>
  <c r="CT11" i="67"/>
  <c r="CS11" i="67"/>
  <c r="CR11" i="67"/>
  <c r="CQ11" i="67"/>
  <c r="CP11" i="67"/>
  <c r="CO11" i="67"/>
  <c r="CN11" i="67"/>
  <c r="CM11" i="67"/>
  <c r="CL11" i="67"/>
  <c r="CK11" i="67"/>
  <c r="CJ11" i="67"/>
  <c r="CH11" i="67"/>
  <c r="CG11" i="67"/>
  <c r="CF11" i="67"/>
  <c r="CE11" i="67"/>
  <c r="CD11" i="67"/>
  <c r="CC11" i="67"/>
  <c r="CB11" i="67"/>
  <c r="CA11" i="67"/>
  <c r="BZ11" i="67"/>
  <c r="BY11" i="67"/>
  <c r="BX11" i="67"/>
  <c r="BW11" i="67"/>
  <c r="BV11" i="67"/>
  <c r="BU11" i="67"/>
  <c r="BT11" i="67"/>
  <c r="BS11" i="67"/>
  <c r="BR11" i="67"/>
  <c r="BQ11" i="67"/>
  <c r="BP11" i="67"/>
  <c r="BO11" i="67"/>
  <c r="BN11" i="67"/>
  <c r="BM11" i="67"/>
  <c r="DD10" i="67"/>
  <c r="DC10" i="67"/>
  <c r="DB10" i="67"/>
  <c r="DA10" i="67"/>
  <c r="CZ10" i="67"/>
  <c r="CY10" i="67"/>
  <c r="CW10" i="67"/>
  <c r="CV10" i="67"/>
  <c r="CU10" i="67"/>
  <c r="CT10" i="67"/>
  <c r="CS10" i="67"/>
  <c r="CR10" i="67"/>
  <c r="CQ10" i="67"/>
  <c r="CP10" i="67"/>
  <c r="CO10" i="67"/>
  <c r="CN10" i="67"/>
  <c r="CM10" i="67"/>
  <c r="CL10" i="67"/>
  <c r="CK10" i="67"/>
  <c r="CJ10" i="67"/>
  <c r="CH10" i="67"/>
  <c r="CG10" i="67"/>
  <c r="CF10" i="67"/>
  <c r="CE10" i="67"/>
  <c r="CD10" i="67"/>
  <c r="CC10" i="67"/>
  <c r="CB10" i="67"/>
  <c r="CA10" i="67"/>
  <c r="BZ10" i="67"/>
  <c r="BY10" i="67"/>
  <c r="BX10" i="67"/>
  <c r="BW10" i="67"/>
  <c r="BV10" i="67"/>
  <c r="BU10" i="67"/>
  <c r="BT10" i="67"/>
  <c r="BS10" i="67"/>
  <c r="BR10" i="67"/>
  <c r="BQ10" i="67"/>
  <c r="BP10" i="67"/>
  <c r="BO10" i="67"/>
  <c r="BN10" i="67"/>
  <c r="BM10" i="67"/>
  <c r="DD9" i="67"/>
  <c r="DC9" i="67"/>
  <c r="DB9" i="67"/>
  <c r="DA9" i="67"/>
  <c r="CZ9" i="67"/>
  <c r="CY9" i="67"/>
  <c r="CW9" i="67"/>
  <c r="CR9" i="67"/>
  <c r="CQ9" i="67"/>
  <c r="CP9" i="67"/>
  <c r="CJ9" i="67"/>
  <c r="CH9" i="67"/>
  <c r="CG9" i="67"/>
  <c r="CF9" i="67"/>
  <c r="CE9" i="67"/>
  <c r="CD9" i="67"/>
  <c r="CC9" i="67"/>
  <c r="CB9" i="67"/>
  <c r="CA9" i="67"/>
  <c r="BZ9" i="67"/>
  <c r="BY9" i="67"/>
  <c r="BX9" i="67"/>
  <c r="BW9" i="67"/>
  <c r="BV9" i="67"/>
  <c r="BU9" i="67"/>
  <c r="BT9" i="67"/>
  <c r="BS9" i="67"/>
  <c r="BR9" i="67"/>
  <c r="BQ9" i="67"/>
  <c r="BP9" i="67"/>
  <c r="BO9" i="67"/>
  <c r="BN9" i="67"/>
  <c r="BM9" i="67"/>
  <c r="CV9" i="67"/>
  <c r="CU9" i="67"/>
  <c r="CT9" i="67"/>
  <c r="CS9" i="67"/>
  <c r="CO9" i="67"/>
  <c r="CN9" i="67"/>
  <c r="CM9" i="67"/>
  <c r="CL9" i="67"/>
  <c r="CK9" i="67"/>
  <c r="R4" i="67"/>
  <c r="J4" i="67"/>
  <c r="C4" i="67"/>
  <c r="BC141" i="66"/>
  <c r="BB141" i="66"/>
  <c r="BA141" i="66"/>
  <c r="AZ141" i="66"/>
  <c r="AY141" i="66"/>
  <c r="AX141" i="66"/>
  <c r="AW141" i="66"/>
  <c r="AV141" i="66"/>
  <c r="AU141" i="66"/>
  <c r="AT141" i="66"/>
  <c r="AS141" i="66"/>
  <c r="AR141" i="66"/>
  <c r="AQ141" i="66"/>
  <c r="AP141" i="66"/>
  <c r="BC140" i="66"/>
  <c r="BB140" i="66"/>
  <c r="BA140" i="66"/>
  <c r="AZ140" i="66"/>
  <c r="AY140" i="66"/>
  <c r="AX140" i="66"/>
  <c r="AW140" i="66"/>
  <c r="AV140" i="66"/>
  <c r="AU140" i="66"/>
  <c r="AT140" i="66"/>
  <c r="AS140" i="66"/>
  <c r="AR140" i="66"/>
  <c r="AQ140" i="66"/>
  <c r="AP140" i="66"/>
  <c r="BC139" i="66"/>
  <c r="BC30" i="66" s="1"/>
  <c r="BB139" i="66"/>
  <c r="BB30" i="66" s="1"/>
  <c r="BA139" i="66"/>
  <c r="BA30" i="66" s="1"/>
  <c r="AZ139" i="66"/>
  <c r="AZ30" i="66" s="1"/>
  <c r="AY139" i="66"/>
  <c r="AY30" i="66" s="1"/>
  <c r="AX139" i="66"/>
  <c r="AX30" i="66" s="1"/>
  <c r="AW139" i="66"/>
  <c r="AW30" i="66" s="1"/>
  <c r="AV139" i="66"/>
  <c r="AV30" i="66" s="1"/>
  <c r="AU139" i="66"/>
  <c r="AU30" i="66" s="1"/>
  <c r="AT139" i="66"/>
  <c r="AT30" i="66" s="1"/>
  <c r="AS139" i="66"/>
  <c r="AS30" i="66" s="1"/>
  <c r="AR139" i="66"/>
  <c r="AR30" i="66"/>
  <c r="AQ139" i="66"/>
  <c r="AQ30" i="66" s="1"/>
  <c r="AP139" i="66"/>
  <c r="AP30" i="66" s="1"/>
  <c r="BC138" i="66"/>
  <c r="BB138" i="66"/>
  <c r="BA138" i="66"/>
  <c r="AZ138" i="66"/>
  <c r="AY138" i="66"/>
  <c r="AX138" i="66"/>
  <c r="AW138" i="66"/>
  <c r="AV138" i="66"/>
  <c r="AU138" i="66"/>
  <c r="AT138" i="66"/>
  <c r="AS138" i="66"/>
  <c r="AR138" i="66"/>
  <c r="AQ138" i="66"/>
  <c r="AP138" i="66"/>
  <c r="BC137" i="66"/>
  <c r="BB137" i="66"/>
  <c r="BA137" i="66"/>
  <c r="AZ137" i="66"/>
  <c r="AY137" i="66"/>
  <c r="AX137" i="66"/>
  <c r="AW137" i="66"/>
  <c r="AV137" i="66"/>
  <c r="AU137" i="66"/>
  <c r="AT137" i="66"/>
  <c r="AS137" i="66"/>
  <c r="AR137" i="66"/>
  <c r="AQ137" i="66"/>
  <c r="AP137" i="66"/>
  <c r="BC131" i="66"/>
  <c r="BB131" i="66"/>
  <c r="BA131" i="66"/>
  <c r="AZ131" i="66"/>
  <c r="AY131" i="66"/>
  <c r="AX131" i="66"/>
  <c r="AW131" i="66"/>
  <c r="AV131" i="66"/>
  <c r="AU131" i="66"/>
  <c r="AT131" i="66"/>
  <c r="AS131" i="66"/>
  <c r="AR131" i="66"/>
  <c r="AQ131" i="66"/>
  <c r="AP131" i="66"/>
  <c r="BC130" i="66"/>
  <c r="BB130" i="66"/>
  <c r="BA130" i="66"/>
  <c r="AZ130" i="66"/>
  <c r="AY130" i="66"/>
  <c r="AX130" i="66"/>
  <c r="AW130" i="66"/>
  <c r="AV130" i="66"/>
  <c r="AU130" i="66"/>
  <c r="AT130" i="66"/>
  <c r="AS130" i="66"/>
  <c r="AR130" i="66"/>
  <c r="AQ130" i="66"/>
  <c r="AP130" i="66"/>
  <c r="BC129" i="66"/>
  <c r="BC28" i="66" s="1"/>
  <c r="BB129" i="66"/>
  <c r="BB28" i="66" s="1"/>
  <c r="BA129" i="66"/>
  <c r="BA28" i="66" s="1"/>
  <c r="AZ129" i="66"/>
  <c r="AZ28" i="66" s="1"/>
  <c r="AY129" i="66"/>
  <c r="AY28" i="66" s="1"/>
  <c r="AX129" i="66"/>
  <c r="AX28" i="66" s="1"/>
  <c r="AW129" i="66"/>
  <c r="AV129" i="66"/>
  <c r="AV28" i="66" s="1"/>
  <c r="AU129" i="66"/>
  <c r="AU28" i="66" s="1"/>
  <c r="AT129" i="66"/>
  <c r="AT28" i="66" s="1"/>
  <c r="AS129" i="66"/>
  <c r="AS28" i="66" s="1"/>
  <c r="AR129" i="66"/>
  <c r="AR28" i="66" s="1"/>
  <c r="AQ129" i="66"/>
  <c r="AQ28" i="66" s="1"/>
  <c r="AP129" i="66"/>
  <c r="AP28" i="66" s="1"/>
  <c r="BC128" i="66"/>
  <c r="BB128" i="66"/>
  <c r="BA128" i="66"/>
  <c r="AZ128" i="66"/>
  <c r="AY128" i="66"/>
  <c r="AX128" i="66"/>
  <c r="AW128" i="66"/>
  <c r="AV128" i="66"/>
  <c r="AU128" i="66"/>
  <c r="AT128" i="66"/>
  <c r="AS128" i="66"/>
  <c r="AR128" i="66"/>
  <c r="AQ128" i="66"/>
  <c r="AP128" i="66"/>
  <c r="BC127" i="66"/>
  <c r="BB127" i="66"/>
  <c r="BA127" i="66"/>
  <c r="AZ127" i="66"/>
  <c r="AY127" i="66"/>
  <c r="AX127" i="66"/>
  <c r="AW127" i="66"/>
  <c r="AV127" i="66"/>
  <c r="AU127" i="66"/>
  <c r="AT127" i="66"/>
  <c r="AS127" i="66"/>
  <c r="AR127" i="66"/>
  <c r="AQ127" i="66"/>
  <c r="AP127" i="66"/>
  <c r="BC121" i="66"/>
  <c r="BB121" i="66"/>
  <c r="BA121" i="66"/>
  <c r="AZ121" i="66"/>
  <c r="AY121" i="66"/>
  <c r="AX121" i="66"/>
  <c r="AW121" i="66"/>
  <c r="AV121" i="66"/>
  <c r="AU121" i="66"/>
  <c r="AT121" i="66"/>
  <c r="AS121" i="66"/>
  <c r="AR121" i="66"/>
  <c r="AQ121" i="66"/>
  <c r="AP121" i="66"/>
  <c r="BC120" i="66"/>
  <c r="BB120" i="66"/>
  <c r="BA120" i="66"/>
  <c r="AZ120" i="66"/>
  <c r="AY120" i="66"/>
  <c r="AX120" i="66"/>
  <c r="AW120" i="66"/>
  <c r="AV120" i="66"/>
  <c r="AU120" i="66"/>
  <c r="AT120" i="66"/>
  <c r="AS120" i="66"/>
  <c r="AR120" i="66"/>
  <c r="AQ120" i="66"/>
  <c r="AP120" i="66"/>
  <c r="BC119" i="66"/>
  <c r="BB119" i="66"/>
  <c r="BA119" i="66"/>
  <c r="AZ119" i="66"/>
  <c r="AY119" i="66"/>
  <c r="AX119" i="66"/>
  <c r="AW119" i="66"/>
  <c r="AV119" i="66"/>
  <c r="AU119" i="66"/>
  <c r="AT119" i="66"/>
  <c r="AS119" i="66"/>
  <c r="AR119" i="66"/>
  <c r="AQ119" i="66"/>
  <c r="AP119" i="66"/>
  <c r="BC118" i="66"/>
  <c r="BB118" i="66"/>
  <c r="BA118" i="66"/>
  <c r="AZ118" i="66"/>
  <c r="AY118" i="66"/>
  <c r="AX118" i="66"/>
  <c r="AW118" i="66"/>
  <c r="AV118" i="66"/>
  <c r="AU118" i="66"/>
  <c r="AT118" i="66"/>
  <c r="AS118" i="66"/>
  <c r="AR118" i="66"/>
  <c r="AQ118" i="66"/>
  <c r="AP118" i="66"/>
  <c r="BC117" i="66"/>
  <c r="BB117" i="66"/>
  <c r="BA117" i="66"/>
  <c r="AZ117" i="66"/>
  <c r="AY117" i="66"/>
  <c r="AX117" i="66"/>
  <c r="AW117" i="66"/>
  <c r="AV117" i="66"/>
  <c r="AU117" i="66"/>
  <c r="AT117" i="66"/>
  <c r="AS117" i="66"/>
  <c r="AR117" i="66"/>
  <c r="AQ117" i="66"/>
  <c r="AP117" i="66"/>
  <c r="BC116" i="66"/>
  <c r="BB116" i="66"/>
  <c r="BA116" i="66"/>
  <c r="AZ116" i="66"/>
  <c r="AY116" i="66"/>
  <c r="AX116" i="66"/>
  <c r="AW116" i="66"/>
  <c r="AV116" i="66"/>
  <c r="AU116" i="66"/>
  <c r="AT116" i="66"/>
  <c r="AS116" i="66"/>
  <c r="AR116" i="66"/>
  <c r="AQ116" i="66"/>
  <c r="AP116" i="66"/>
  <c r="BC115" i="66"/>
  <c r="BB115" i="66"/>
  <c r="BA115" i="66"/>
  <c r="AZ115" i="66"/>
  <c r="AY115" i="66"/>
  <c r="AX115" i="66"/>
  <c r="AW115" i="66"/>
  <c r="AV115" i="66"/>
  <c r="AU115" i="66"/>
  <c r="AT115" i="66"/>
  <c r="AS115" i="66"/>
  <c r="AR115" i="66"/>
  <c r="AQ115" i="66"/>
  <c r="AP115" i="66"/>
  <c r="BC114" i="66"/>
  <c r="BB114" i="66"/>
  <c r="BA114" i="66"/>
  <c r="AZ114" i="66"/>
  <c r="AY114" i="66"/>
  <c r="AX114" i="66"/>
  <c r="AW114" i="66"/>
  <c r="AV114" i="66"/>
  <c r="AU114" i="66"/>
  <c r="AT114" i="66"/>
  <c r="AS114" i="66"/>
  <c r="AR114" i="66"/>
  <c r="AQ114" i="66"/>
  <c r="AP114" i="66"/>
  <c r="BC113" i="66"/>
  <c r="BB113" i="66"/>
  <c r="BA113" i="66"/>
  <c r="AZ113" i="66"/>
  <c r="AY113" i="66"/>
  <c r="AX113" i="66"/>
  <c r="AW113" i="66"/>
  <c r="AV113" i="66"/>
  <c r="AU113" i="66"/>
  <c r="AT113" i="66"/>
  <c r="AS113" i="66"/>
  <c r="AR113" i="66"/>
  <c r="AQ113" i="66"/>
  <c r="AP113" i="66"/>
  <c r="BC112" i="66"/>
  <c r="BB112" i="66"/>
  <c r="BA112" i="66"/>
  <c r="AZ112" i="66"/>
  <c r="AY112" i="66"/>
  <c r="AX112" i="66"/>
  <c r="AW112" i="66"/>
  <c r="AV112" i="66"/>
  <c r="AU112" i="66"/>
  <c r="AT112" i="66"/>
  <c r="AS112" i="66"/>
  <c r="AR112" i="66"/>
  <c r="AQ112" i="66"/>
  <c r="AP112" i="66"/>
  <c r="BC111" i="66"/>
  <c r="BB111" i="66"/>
  <c r="BA111" i="66"/>
  <c r="AZ111" i="66"/>
  <c r="AY111" i="66"/>
  <c r="AX111" i="66"/>
  <c r="AW111" i="66"/>
  <c r="AV111" i="66"/>
  <c r="AU111" i="66"/>
  <c r="AT111" i="66"/>
  <c r="AS111" i="66"/>
  <c r="AR111" i="66"/>
  <c r="AQ111" i="66"/>
  <c r="AP111" i="66"/>
  <c r="BC110" i="66"/>
  <c r="BB110" i="66"/>
  <c r="BA110" i="66"/>
  <c r="AZ110" i="66"/>
  <c r="AY110" i="66"/>
  <c r="AX110" i="66"/>
  <c r="AW110" i="66"/>
  <c r="AV110" i="66"/>
  <c r="AU110" i="66"/>
  <c r="AT110" i="66"/>
  <c r="AS110" i="66"/>
  <c r="AR110" i="66"/>
  <c r="AQ110" i="66"/>
  <c r="AP110" i="66"/>
  <c r="BC109" i="66"/>
  <c r="BB109" i="66"/>
  <c r="BA109" i="66"/>
  <c r="AZ109" i="66"/>
  <c r="AY109" i="66"/>
  <c r="AX109" i="66"/>
  <c r="AW109" i="66"/>
  <c r="AV109" i="66"/>
  <c r="AU109" i="66"/>
  <c r="AT109" i="66"/>
  <c r="AS109" i="66"/>
  <c r="AR109" i="66"/>
  <c r="AQ109" i="66"/>
  <c r="AP109" i="66"/>
  <c r="BC108" i="66"/>
  <c r="BB108" i="66"/>
  <c r="BA108" i="66"/>
  <c r="AZ108" i="66"/>
  <c r="AY108" i="66"/>
  <c r="AX108" i="66"/>
  <c r="AW108" i="66"/>
  <c r="AV108" i="66"/>
  <c r="AU108" i="66"/>
  <c r="AT108" i="66"/>
  <c r="AS108" i="66"/>
  <c r="AR108" i="66"/>
  <c r="AQ108" i="66"/>
  <c r="AP108" i="66"/>
  <c r="BC107" i="66"/>
  <c r="BB107" i="66"/>
  <c r="BA107" i="66"/>
  <c r="AZ107" i="66"/>
  <c r="AY107" i="66"/>
  <c r="AX107" i="66"/>
  <c r="AW107" i="66"/>
  <c r="AV107" i="66"/>
  <c r="AU107" i="66"/>
  <c r="AT107" i="66"/>
  <c r="AS107" i="66"/>
  <c r="AR107" i="66"/>
  <c r="AQ107" i="66"/>
  <c r="AP107" i="66"/>
  <c r="BC106" i="66"/>
  <c r="BB106" i="66"/>
  <c r="BA106" i="66"/>
  <c r="AZ106" i="66"/>
  <c r="AY106" i="66"/>
  <c r="AX106" i="66"/>
  <c r="AW106" i="66"/>
  <c r="AV106" i="66"/>
  <c r="AU106" i="66"/>
  <c r="AT106" i="66"/>
  <c r="AS106" i="66"/>
  <c r="AR106" i="66"/>
  <c r="AQ106" i="66"/>
  <c r="AP106" i="66"/>
  <c r="BC105" i="66"/>
  <c r="BB105" i="66"/>
  <c r="BA105" i="66"/>
  <c r="AZ105" i="66"/>
  <c r="AY105" i="66"/>
  <c r="AX105" i="66"/>
  <c r="AW105" i="66"/>
  <c r="AV105" i="66"/>
  <c r="AU105" i="66"/>
  <c r="AT105" i="66"/>
  <c r="AS105" i="66"/>
  <c r="AR105" i="66"/>
  <c r="AQ105" i="66"/>
  <c r="AP105" i="66"/>
  <c r="BC104" i="66"/>
  <c r="BB104" i="66"/>
  <c r="BA104" i="66"/>
  <c r="AZ104" i="66"/>
  <c r="AY104" i="66"/>
  <c r="AX104" i="66"/>
  <c r="AW104" i="66"/>
  <c r="AV104" i="66"/>
  <c r="AU104" i="66"/>
  <c r="AT104" i="66"/>
  <c r="AS104" i="66"/>
  <c r="AR104" i="66"/>
  <c r="AQ104" i="66"/>
  <c r="AP104" i="66"/>
  <c r="BC103" i="66"/>
  <c r="BB103" i="66"/>
  <c r="BA103" i="66"/>
  <c r="AZ103" i="66"/>
  <c r="AY103" i="66"/>
  <c r="AX103" i="66"/>
  <c r="AW103" i="66"/>
  <c r="AV103" i="66"/>
  <c r="AU103" i="66"/>
  <c r="AT103" i="66"/>
  <c r="AS103" i="66"/>
  <c r="AR103" i="66"/>
  <c r="AQ103" i="66"/>
  <c r="AP103" i="66"/>
  <c r="BC102" i="66"/>
  <c r="BB102" i="66"/>
  <c r="BA102" i="66"/>
  <c r="AZ102" i="66"/>
  <c r="AY102" i="66"/>
  <c r="AX102" i="66"/>
  <c r="AW102" i="66"/>
  <c r="AV102" i="66"/>
  <c r="AU102" i="66"/>
  <c r="AT102" i="66"/>
  <c r="AS102" i="66"/>
  <c r="AR102" i="66"/>
  <c r="AQ102" i="66"/>
  <c r="AP102" i="66"/>
  <c r="BC101" i="66"/>
  <c r="BB101" i="66"/>
  <c r="BA101" i="66"/>
  <c r="AZ101" i="66"/>
  <c r="AY101" i="66"/>
  <c r="AX101" i="66"/>
  <c r="AW101" i="66"/>
  <c r="AV101" i="66"/>
  <c r="AU101" i="66"/>
  <c r="AT101" i="66"/>
  <c r="AS101" i="66"/>
  <c r="AR101" i="66"/>
  <c r="AQ101" i="66"/>
  <c r="AP101" i="66"/>
  <c r="BC100" i="66"/>
  <c r="BB100" i="66"/>
  <c r="BA100" i="66"/>
  <c r="AZ100" i="66"/>
  <c r="AY100" i="66"/>
  <c r="AX100" i="66"/>
  <c r="AW100" i="66"/>
  <c r="AV100" i="66"/>
  <c r="AU100" i="66"/>
  <c r="AT100" i="66"/>
  <c r="AS100" i="66"/>
  <c r="AR100" i="66"/>
  <c r="AQ100" i="66"/>
  <c r="AP100" i="66"/>
  <c r="BC99" i="66"/>
  <c r="BB99" i="66"/>
  <c r="BA99" i="66"/>
  <c r="AZ99" i="66"/>
  <c r="AY99" i="66"/>
  <c r="AX99" i="66"/>
  <c r="AW99" i="66"/>
  <c r="AV99" i="66"/>
  <c r="AU99" i="66"/>
  <c r="AT99" i="66"/>
  <c r="AS99" i="66"/>
  <c r="AR99" i="66"/>
  <c r="AQ99" i="66"/>
  <c r="AP99" i="66"/>
  <c r="BC98" i="66"/>
  <c r="BB98" i="66"/>
  <c r="BA98" i="66"/>
  <c r="AZ98" i="66"/>
  <c r="AY98" i="66"/>
  <c r="AX98" i="66"/>
  <c r="AW98" i="66"/>
  <c r="AV98" i="66"/>
  <c r="AU98" i="66"/>
  <c r="AT98" i="66"/>
  <c r="AS98" i="66"/>
  <c r="AR98" i="66"/>
  <c r="AQ98" i="66"/>
  <c r="AP98" i="66"/>
  <c r="BC97" i="66"/>
  <c r="BB97" i="66"/>
  <c r="BA97" i="66"/>
  <c r="AZ97" i="66"/>
  <c r="AY97" i="66"/>
  <c r="AX97" i="66"/>
  <c r="AW97" i="66"/>
  <c r="AV97" i="66"/>
  <c r="AU97" i="66"/>
  <c r="AT97" i="66"/>
  <c r="AS97" i="66"/>
  <c r="AR97" i="66"/>
  <c r="AQ97" i="66"/>
  <c r="AP97" i="66"/>
  <c r="BC96" i="66"/>
  <c r="BB96" i="66"/>
  <c r="BA96" i="66"/>
  <c r="AZ96" i="66"/>
  <c r="AY96" i="66"/>
  <c r="AX96" i="66"/>
  <c r="AW96" i="66"/>
  <c r="AV96" i="66"/>
  <c r="AU96" i="66"/>
  <c r="AT96" i="66"/>
  <c r="AS96" i="66"/>
  <c r="AR96" i="66"/>
  <c r="AQ96" i="66"/>
  <c r="AP96" i="66"/>
  <c r="BC95" i="66"/>
  <c r="BB95" i="66"/>
  <c r="BA95" i="66"/>
  <c r="AZ95" i="66"/>
  <c r="AY95" i="66"/>
  <c r="AX95" i="66"/>
  <c r="AW95" i="66"/>
  <c r="AV95" i="66"/>
  <c r="AU95" i="66"/>
  <c r="AT95" i="66"/>
  <c r="AS95" i="66"/>
  <c r="AR95" i="66"/>
  <c r="AQ95" i="66"/>
  <c r="AP95" i="66"/>
  <c r="BC94" i="66"/>
  <c r="BB94" i="66"/>
  <c r="BA94" i="66"/>
  <c r="AZ94" i="66"/>
  <c r="AY94" i="66"/>
  <c r="AX94" i="66"/>
  <c r="AW94" i="66"/>
  <c r="AV94" i="66"/>
  <c r="AU94" i="66"/>
  <c r="AT94" i="66"/>
  <c r="AS94" i="66"/>
  <c r="AR94" i="66"/>
  <c r="AQ94" i="66"/>
  <c r="AP94" i="66"/>
  <c r="BC93" i="66"/>
  <c r="BB93" i="66"/>
  <c r="BA93" i="66"/>
  <c r="AZ93" i="66"/>
  <c r="AY93" i="66"/>
  <c r="AX93" i="66"/>
  <c r="AW93" i="66"/>
  <c r="AV93" i="66"/>
  <c r="AU93" i="66"/>
  <c r="AT93" i="66"/>
  <c r="AS93" i="66"/>
  <c r="AR93" i="66"/>
  <c r="AQ93" i="66"/>
  <c r="AP93" i="66"/>
  <c r="BC92" i="66"/>
  <c r="BB92" i="66"/>
  <c r="BA92" i="66"/>
  <c r="AZ92" i="66"/>
  <c r="AY92" i="66"/>
  <c r="AX92" i="66"/>
  <c r="AW92" i="66"/>
  <c r="AV92" i="66"/>
  <c r="AU92" i="66"/>
  <c r="AT92" i="66"/>
  <c r="AS92" i="66"/>
  <c r="AR92" i="66"/>
  <c r="AQ92" i="66"/>
  <c r="AP92" i="66"/>
  <c r="BC91" i="66"/>
  <c r="BB91" i="66"/>
  <c r="BA91" i="66"/>
  <c r="AZ91" i="66"/>
  <c r="AY91" i="66"/>
  <c r="AX91" i="66"/>
  <c r="AW91" i="66"/>
  <c r="AV91" i="66"/>
  <c r="AU91" i="66"/>
  <c r="AT91" i="66"/>
  <c r="AS91" i="66"/>
  <c r="AR91" i="66"/>
  <c r="AQ91" i="66"/>
  <c r="AP91" i="66"/>
  <c r="BC90" i="66"/>
  <c r="BB90" i="66"/>
  <c r="BA90" i="66"/>
  <c r="AZ90" i="66"/>
  <c r="AY90" i="66"/>
  <c r="AX90" i="66"/>
  <c r="AW90" i="66"/>
  <c r="AV90" i="66"/>
  <c r="AU90" i="66"/>
  <c r="AT90" i="66"/>
  <c r="AS90" i="66"/>
  <c r="AR90" i="66"/>
  <c r="AQ90" i="66"/>
  <c r="AP90" i="66"/>
  <c r="BC89" i="66"/>
  <c r="BB89" i="66"/>
  <c r="BA89" i="66"/>
  <c r="AZ89" i="66"/>
  <c r="AY89" i="66"/>
  <c r="AX89" i="66"/>
  <c r="AW89" i="66"/>
  <c r="AV89" i="66"/>
  <c r="AU89" i="66"/>
  <c r="AT89" i="66"/>
  <c r="AS89" i="66"/>
  <c r="AR89" i="66"/>
  <c r="AQ89" i="66"/>
  <c r="AP89" i="66"/>
  <c r="BC88" i="66"/>
  <c r="BB88" i="66"/>
  <c r="BA88" i="66"/>
  <c r="AZ88" i="66"/>
  <c r="AY88" i="66"/>
  <c r="AX88" i="66"/>
  <c r="AW88" i="66"/>
  <c r="AV88" i="66"/>
  <c r="AU88" i="66"/>
  <c r="AT88" i="66"/>
  <c r="AS88" i="66"/>
  <c r="AR88" i="66"/>
  <c r="AQ88" i="66"/>
  <c r="AP88" i="66"/>
  <c r="BC87" i="66"/>
  <c r="BB87" i="66"/>
  <c r="BA87" i="66"/>
  <c r="AZ87" i="66"/>
  <c r="AY87" i="66"/>
  <c r="AX87" i="66"/>
  <c r="AW87" i="66"/>
  <c r="AV87" i="66"/>
  <c r="AU87" i="66"/>
  <c r="AT87" i="66"/>
  <c r="AS87" i="66"/>
  <c r="AR87" i="66"/>
  <c r="AQ87" i="66"/>
  <c r="AP87" i="66"/>
  <c r="BC68" i="66"/>
  <c r="BB68" i="66"/>
  <c r="BA68" i="66"/>
  <c r="AZ68" i="66"/>
  <c r="AY68" i="66"/>
  <c r="AX68" i="66"/>
  <c r="AW68" i="66"/>
  <c r="AV68" i="66"/>
  <c r="AU68" i="66"/>
  <c r="AT68" i="66"/>
  <c r="AS68" i="66"/>
  <c r="AR68" i="66"/>
  <c r="AQ68" i="66"/>
  <c r="AP68" i="66"/>
  <c r="BC67" i="66"/>
  <c r="BB67" i="66"/>
  <c r="BA67" i="66"/>
  <c r="AZ67" i="66"/>
  <c r="AY67" i="66"/>
  <c r="AX67" i="66"/>
  <c r="AW67" i="66"/>
  <c r="AV67" i="66"/>
  <c r="AU67" i="66"/>
  <c r="AT67" i="66"/>
  <c r="AS67" i="66"/>
  <c r="AR67" i="66"/>
  <c r="AQ67" i="66"/>
  <c r="AP67" i="66"/>
  <c r="BC66" i="66"/>
  <c r="BB66" i="66"/>
  <c r="BA66" i="66"/>
  <c r="AZ66" i="66"/>
  <c r="AY66" i="66"/>
  <c r="AX66" i="66"/>
  <c r="AW66" i="66"/>
  <c r="AV66" i="66"/>
  <c r="AU66" i="66"/>
  <c r="AT66" i="66"/>
  <c r="AS66" i="66"/>
  <c r="AR66" i="66"/>
  <c r="AQ66" i="66"/>
  <c r="AP66" i="66"/>
  <c r="BC65" i="66"/>
  <c r="BB65" i="66"/>
  <c r="BA65" i="66"/>
  <c r="AZ65" i="66"/>
  <c r="AY65" i="66"/>
  <c r="AX65" i="66"/>
  <c r="AW65" i="66"/>
  <c r="AV65" i="66"/>
  <c r="AU65" i="66"/>
  <c r="AT65" i="66"/>
  <c r="AS65" i="66"/>
  <c r="AR65" i="66"/>
  <c r="AQ65" i="66"/>
  <c r="AP65" i="66"/>
  <c r="BC64" i="66"/>
  <c r="BB64" i="66"/>
  <c r="BA64" i="66"/>
  <c r="AZ64" i="66"/>
  <c r="AY64" i="66"/>
  <c r="AX64" i="66"/>
  <c r="AW64" i="66"/>
  <c r="AV64" i="66"/>
  <c r="AU64" i="66"/>
  <c r="AT64" i="66"/>
  <c r="AS64" i="66"/>
  <c r="AR64" i="66"/>
  <c r="AQ64" i="66"/>
  <c r="AP64" i="66"/>
  <c r="BC63" i="66"/>
  <c r="BB63" i="66"/>
  <c r="BA63" i="66"/>
  <c r="AZ63" i="66"/>
  <c r="AY63" i="66"/>
  <c r="AX63" i="66"/>
  <c r="AW63" i="66"/>
  <c r="AV63" i="66"/>
  <c r="AU63" i="66"/>
  <c r="AT63" i="66"/>
  <c r="AS63" i="66"/>
  <c r="AR63" i="66"/>
  <c r="AQ63" i="66"/>
  <c r="AP63" i="66"/>
  <c r="BC58" i="66"/>
  <c r="BC26" i="66" s="1"/>
  <c r="CW26" i="66" s="1"/>
  <c r="BB58" i="66"/>
  <c r="BB26" i="66" s="1"/>
  <c r="CV26" i="66" s="1"/>
  <c r="BA58" i="66"/>
  <c r="BA26" i="66" s="1"/>
  <c r="CU26" i="66" s="1"/>
  <c r="AZ58" i="66"/>
  <c r="AZ26" i="66" s="1"/>
  <c r="CT26" i="66" s="1"/>
  <c r="AY58" i="66"/>
  <c r="AY26" i="66" s="1"/>
  <c r="CS26" i="66" s="1"/>
  <c r="AX58" i="66"/>
  <c r="AX26" i="66"/>
  <c r="CR26" i="66" s="1"/>
  <c r="AW58" i="66"/>
  <c r="AW26" i="66" s="1"/>
  <c r="CQ26" i="66" s="1"/>
  <c r="AV58" i="66"/>
  <c r="AV26" i="66" s="1"/>
  <c r="CP26" i="66" s="1"/>
  <c r="AU58" i="66"/>
  <c r="AU26" i="66" s="1"/>
  <c r="CO26" i="66" s="1"/>
  <c r="AT58" i="66"/>
  <c r="AT26" i="66" s="1"/>
  <c r="CN26" i="66" s="1"/>
  <c r="AS58" i="66"/>
  <c r="AS26" i="66" s="1"/>
  <c r="CM26" i="66" s="1"/>
  <c r="AR58" i="66"/>
  <c r="AR26" i="66" s="1"/>
  <c r="CL26" i="66" s="1"/>
  <c r="AQ58" i="66"/>
  <c r="AQ26" i="66"/>
  <c r="CK26" i="66" s="1"/>
  <c r="AP58" i="66"/>
  <c r="AP26" i="66" s="1"/>
  <c r="CJ26" i="66" s="1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BC56" i="66"/>
  <c r="BB56" i="66"/>
  <c r="BA56" i="66"/>
  <c r="AZ56" i="66"/>
  <c r="AY56" i="66"/>
  <c r="AX56" i="66"/>
  <c r="AW56" i="66"/>
  <c r="AV56" i="66"/>
  <c r="AU56" i="66"/>
  <c r="AT56" i="66"/>
  <c r="AS56" i="66"/>
  <c r="AR56" i="66"/>
  <c r="AQ56" i="66"/>
  <c r="AP56" i="66"/>
  <c r="BC55" i="66"/>
  <c r="BB55" i="66"/>
  <c r="BA55" i="66"/>
  <c r="AZ55" i="66"/>
  <c r="AY55" i="66"/>
  <c r="AX55" i="66"/>
  <c r="AW55" i="66"/>
  <c r="AV55" i="66"/>
  <c r="AU55" i="66"/>
  <c r="AT55" i="66"/>
  <c r="AS55" i="66"/>
  <c r="AR55" i="66"/>
  <c r="AQ55" i="66"/>
  <c r="AP55" i="66"/>
  <c r="BC54" i="66"/>
  <c r="BB54" i="66"/>
  <c r="BA54" i="66"/>
  <c r="AZ54" i="66"/>
  <c r="AY54" i="66"/>
  <c r="AX54" i="66"/>
  <c r="AW54" i="66"/>
  <c r="AV54" i="66"/>
  <c r="AU54" i="66"/>
  <c r="AT54" i="66"/>
  <c r="AS54" i="66"/>
  <c r="AR54" i="66"/>
  <c r="AQ54" i="66"/>
  <c r="AP54" i="66"/>
  <c r="BI33" i="66"/>
  <c r="DD33" i="66" s="1"/>
  <c r="BH33" i="66"/>
  <c r="DC33" i="66" s="1"/>
  <c r="BG33" i="66"/>
  <c r="DB33" i="66" s="1"/>
  <c r="BF33" i="66"/>
  <c r="DA33" i="66" s="1"/>
  <c r="BE33" i="66"/>
  <c r="CZ33" i="66" s="1"/>
  <c r="BD33" i="66"/>
  <c r="CY33" i="66" s="1"/>
  <c r="BC33" i="66"/>
  <c r="BB33" i="66"/>
  <c r="BA33" i="66"/>
  <c r="AZ33" i="66"/>
  <c r="AY33" i="66"/>
  <c r="AX33" i="66"/>
  <c r="AW33" i="66"/>
  <c r="AV33" i="66"/>
  <c r="AU33" i="66"/>
  <c r="AT33" i="66"/>
  <c r="AS33" i="66"/>
  <c r="AR33" i="66"/>
  <c r="AQ33" i="66"/>
  <c r="AP33" i="66"/>
  <c r="AM33" i="66"/>
  <c r="CH33" i="66" s="1"/>
  <c r="CW33" i="66" s="1"/>
  <c r="AL33" i="66"/>
  <c r="CG33" i="66" s="1"/>
  <c r="CV33" i="66" s="1"/>
  <c r="AK33" i="66"/>
  <c r="CF33" i="66" s="1"/>
  <c r="CU33" i="66" s="1"/>
  <c r="AJ33" i="66"/>
  <c r="CE33" i="66" s="1"/>
  <c r="CT33" i="66" s="1"/>
  <c r="AI33" i="66"/>
  <c r="CD33" i="66" s="1"/>
  <c r="CS33" i="66" s="1"/>
  <c r="AH33" i="66"/>
  <c r="CC33" i="66" s="1"/>
  <c r="CR33" i="66" s="1"/>
  <c r="AG33" i="66"/>
  <c r="CB33" i="66" s="1"/>
  <c r="CQ33" i="66" s="1"/>
  <c r="AF33" i="66"/>
  <c r="CA33" i="66" s="1"/>
  <c r="CP33" i="66" s="1"/>
  <c r="AE33" i="66"/>
  <c r="BZ33" i="66" s="1"/>
  <c r="CO33" i="66" s="1"/>
  <c r="AD33" i="66"/>
  <c r="BY33" i="66" s="1"/>
  <c r="CN33" i="66" s="1"/>
  <c r="AC33" i="66"/>
  <c r="BX33" i="66" s="1"/>
  <c r="CM33" i="66" s="1"/>
  <c r="AB33" i="66"/>
  <c r="BW33" i="66" s="1"/>
  <c r="CL33" i="66" s="1"/>
  <c r="AA33" i="66"/>
  <c r="BV33" i="66" s="1"/>
  <c r="CK33" i="66" s="1"/>
  <c r="Z33" i="66"/>
  <c r="BU33" i="66" s="1"/>
  <c r="CJ33" i="66" s="1"/>
  <c r="Y33" i="66"/>
  <c r="BT33" i="66" s="1"/>
  <c r="X33" i="66"/>
  <c r="BS33" i="66" s="1"/>
  <c r="W33" i="66"/>
  <c r="BR33" i="66" s="1"/>
  <c r="V33" i="66"/>
  <c r="BQ33" i="66" s="1"/>
  <c r="U33" i="66"/>
  <c r="BP33" i="66" s="1"/>
  <c r="T33" i="66"/>
  <c r="BO33" i="66" s="1"/>
  <c r="S33" i="66"/>
  <c r="R33" i="66"/>
  <c r="BT32" i="66"/>
  <c r="BS32" i="66"/>
  <c r="BR32" i="66"/>
  <c r="BQ32" i="66"/>
  <c r="BP32" i="66"/>
  <c r="BO32" i="66"/>
  <c r="BI32" i="66"/>
  <c r="DD32" i="66" s="1"/>
  <c r="BH32" i="66"/>
  <c r="DC32" i="66" s="1"/>
  <c r="BG32" i="66"/>
  <c r="DB32" i="66" s="1"/>
  <c r="BF32" i="66"/>
  <c r="DA32" i="66" s="1"/>
  <c r="BE32" i="66"/>
  <c r="CZ32" i="66" s="1"/>
  <c r="BD32" i="66"/>
  <c r="CY32" i="66" s="1"/>
  <c r="AM32" i="66"/>
  <c r="BC32" i="66" s="1"/>
  <c r="AL32" i="66"/>
  <c r="BB32" i="66" s="1"/>
  <c r="AK32" i="66"/>
  <c r="CF32" i="66" s="1"/>
  <c r="CU32" i="66" s="1"/>
  <c r="AJ32" i="66"/>
  <c r="AZ32" i="66" s="1"/>
  <c r="AI32" i="66"/>
  <c r="CD32" i="66" s="1"/>
  <c r="CS32" i="66" s="1"/>
  <c r="AH32" i="66"/>
  <c r="CC32" i="66" s="1"/>
  <c r="CR32" i="66" s="1"/>
  <c r="AG32" i="66"/>
  <c r="CB32" i="66" s="1"/>
  <c r="CQ32" i="66" s="1"/>
  <c r="AF32" i="66"/>
  <c r="AE32" i="66"/>
  <c r="BZ32" i="66" s="1"/>
  <c r="CO32" i="66" s="1"/>
  <c r="AD32" i="66"/>
  <c r="AT32" i="66" s="1"/>
  <c r="AC32" i="66"/>
  <c r="AS32" i="66" s="1"/>
  <c r="AB32" i="66"/>
  <c r="AR32" i="66" s="1"/>
  <c r="AA32" i="66"/>
  <c r="AQ32" i="66" s="1"/>
  <c r="Z32" i="66"/>
  <c r="AP32" i="66" s="1"/>
  <c r="S32" i="66"/>
  <c r="BN32" i="66" s="1"/>
  <c r="R32" i="66"/>
  <c r="BM32" i="66" s="1"/>
  <c r="DD31" i="66"/>
  <c r="DC31" i="66"/>
  <c r="DB31" i="66"/>
  <c r="DA31" i="66"/>
  <c r="CZ31" i="66"/>
  <c r="CY31" i="66"/>
  <c r="CH31" i="66"/>
  <c r="CW31" i="66" s="1"/>
  <c r="CG31" i="66"/>
  <c r="CV31" i="66" s="1"/>
  <c r="CF31" i="66"/>
  <c r="CU31" i="66" s="1"/>
  <c r="CE31" i="66"/>
  <c r="CT31" i="66" s="1"/>
  <c r="CD31" i="66"/>
  <c r="CS31" i="66" s="1"/>
  <c r="CC31" i="66"/>
  <c r="CR31" i="66" s="1"/>
  <c r="CB31" i="66"/>
  <c r="CQ31" i="66" s="1"/>
  <c r="CA31" i="66"/>
  <c r="CP31" i="66" s="1"/>
  <c r="BZ31" i="66"/>
  <c r="CO31" i="66" s="1"/>
  <c r="BY31" i="66"/>
  <c r="CN31" i="66" s="1"/>
  <c r="BX31" i="66"/>
  <c r="CM31" i="66" s="1"/>
  <c r="BW31" i="66"/>
  <c r="CL31" i="66" s="1"/>
  <c r="BV31" i="66"/>
  <c r="CK31" i="66" s="1"/>
  <c r="BU31" i="66"/>
  <c r="CJ31" i="66" s="1"/>
  <c r="BT31" i="66"/>
  <c r="BS31" i="66"/>
  <c r="BR31" i="66"/>
  <c r="BQ31" i="66"/>
  <c r="BP31" i="66"/>
  <c r="BO31" i="66"/>
  <c r="BC31" i="66"/>
  <c r="BB31" i="66"/>
  <c r="BA31" i="66"/>
  <c r="AZ31" i="66"/>
  <c r="AY31" i="66"/>
  <c r="AX31" i="66"/>
  <c r="AW31" i="66"/>
  <c r="AV31" i="66"/>
  <c r="AU31" i="66"/>
  <c r="AT31" i="66"/>
  <c r="AS31" i="66"/>
  <c r="AR31" i="66"/>
  <c r="AQ31" i="66"/>
  <c r="AP31" i="66"/>
  <c r="BI30" i="66"/>
  <c r="DD30" i="66" s="1"/>
  <c r="BH30" i="66"/>
  <c r="DC30" i="66" s="1"/>
  <c r="BG30" i="66"/>
  <c r="DB30" i="66" s="1"/>
  <c r="BF30" i="66"/>
  <c r="DA30" i="66" s="1"/>
  <c r="BE30" i="66"/>
  <c r="CZ30" i="66" s="1"/>
  <c r="BD30" i="66"/>
  <c r="CY30" i="66" s="1"/>
  <c r="AM30" i="66"/>
  <c r="CH30" i="66" s="1"/>
  <c r="CW30" i="66" s="1"/>
  <c r="AL30" i="66"/>
  <c r="CG30" i="66" s="1"/>
  <c r="CV30" i="66" s="1"/>
  <c r="AK30" i="66"/>
  <c r="CF30" i="66" s="1"/>
  <c r="CU30" i="66" s="1"/>
  <c r="AJ30" i="66"/>
  <c r="CE30" i="66" s="1"/>
  <c r="CT30" i="66" s="1"/>
  <c r="AI30" i="66"/>
  <c r="CD30" i="66" s="1"/>
  <c r="CS30" i="66" s="1"/>
  <c r="AH30" i="66"/>
  <c r="CC30" i="66" s="1"/>
  <c r="CR30" i="66" s="1"/>
  <c r="AG30" i="66"/>
  <c r="CB30" i="66" s="1"/>
  <c r="CQ30" i="66" s="1"/>
  <c r="AF30" i="66"/>
  <c r="CA30" i="66" s="1"/>
  <c r="CP30" i="66" s="1"/>
  <c r="AE30" i="66"/>
  <c r="BZ30" i="66" s="1"/>
  <c r="CO30" i="66" s="1"/>
  <c r="AD30" i="66"/>
  <c r="BY30" i="66" s="1"/>
  <c r="CN30" i="66" s="1"/>
  <c r="AC30" i="66"/>
  <c r="BX30" i="66" s="1"/>
  <c r="CM30" i="66" s="1"/>
  <c r="AB30" i="66"/>
  <c r="BW30" i="66" s="1"/>
  <c r="CL30" i="66" s="1"/>
  <c r="AA30" i="66"/>
  <c r="BV30" i="66" s="1"/>
  <c r="CK30" i="66" s="1"/>
  <c r="Z30" i="66"/>
  <c r="BU30" i="66" s="1"/>
  <c r="CJ30" i="66" s="1"/>
  <c r="Y30" i="66"/>
  <c r="BT30" i="66" s="1"/>
  <c r="X30" i="66"/>
  <c r="BS30" i="66" s="1"/>
  <c r="W30" i="66"/>
  <c r="BR30" i="66" s="1"/>
  <c r="V30" i="66"/>
  <c r="BQ30" i="66" s="1"/>
  <c r="U30" i="66"/>
  <c r="BP30" i="66" s="1"/>
  <c r="T30" i="66"/>
  <c r="BO30" i="66" s="1"/>
  <c r="S30" i="66"/>
  <c r="R30" i="66"/>
  <c r="DD29" i="66"/>
  <c r="DC29" i="66"/>
  <c r="DB29" i="66"/>
  <c r="DA29" i="66"/>
  <c r="CZ29" i="66"/>
  <c r="CY29" i="66"/>
  <c r="CH29" i="66"/>
  <c r="CW29" i="66" s="1"/>
  <c r="CG29" i="66"/>
  <c r="CV29" i="66" s="1"/>
  <c r="CF29" i="66"/>
  <c r="CU29" i="66" s="1"/>
  <c r="CE29" i="66"/>
  <c r="CT29" i="66" s="1"/>
  <c r="CD29" i="66"/>
  <c r="CS29" i="66" s="1"/>
  <c r="CC29" i="66"/>
  <c r="CR29" i="66" s="1"/>
  <c r="CB29" i="66"/>
  <c r="CQ29" i="66"/>
  <c r="CA29" i="66"/>
  <c r="CP29" i="66" s="1"/>
  <c r="BZ29" i="66"/>
  <c r="CO29" i="66" s="1"/>
  <c r="BY29" i="66"/>
  <c r="CN29" i="66" s="1"/>
  <c r="BX29" i="66"/>
  <c r="CM29" i="66" s="1"/>
  <c r="BW29" i="66"/>
  <c r="CL29" i="66" s="1"/>
  <c r="BV29" i="66"/>
  <c r="CK29" i="66" s="1"/>
  <c r="BU29" i="66"/>
  <c r="CJ29" i="66" s="1"/>
  <c r="BT29" i="66"/>
  <c r="BS29" i="66"/>
  <c r="BR29" i="66"/>
  <c r="BQ29" i="66"/>
  <c r="BP29" i="66"/>
  <c r="BO29" i="66"/>
  <c r="BC29" i="66"/>
  <c r="BB29" i="66"/>
  <c r="BA29" i="66"/>
  <c r="AZ29" i="66"/>
  <c r="AY29" i="66"/>
  <c r="AX29" i="66"/>
  <c r="AW29" i="66"/>
  <c r="AV29" i="66"/>
  <c r="AU29" i="66"/>
  <c r="AT29" i="66"/>
  <c r="AS29" i="66"/>
  <c r="AR29" i="66"/>
  <c r="AQ29" i="66"/>
  <c r="AP29" i="66"/>
  <c r="BI28" i="66"/>
  <c r="DD28" i="66" s="1"/>
  <c r="BH28" i="66"/>
  <c r="DC28" i="66" s="1"/>
  <c r="BG28" i="66"/>
  <c r="DB28" i="66" s="1"/>
  <c r="BF28" i="66"/>
  <c r="DA28" i="66" s="1"/>
  <c r="BE28" i="66"/>
  <c r="CZ28" i="66" s="1"/>
  <c r="BD28" i="66"/>
  <c r="CY28" i="66" s="1"/>
  <c r="AW28" i="66"/>
  <c r="AM28" i="66"/>
  <c r="CH28" i="66" s="1"/>
  <c r="CW28" i="66" s="1"/>
  <c r="AL28" i="66"/>
  <c r="CG28" i="66" s="1"/>
  <c r="CV28" i="66" s="1"/>
  <c r="AK28" i="66"/>
  <c r="CF28" i="66" s="1"/>
  <c r="CU28" i="66" s="1"/>
  <c r="AJ28" i="66"/>
  <c r="CE28" i="66" s="1"/>
  <c r="CT28" i="66" s="1"/>
  <c r="AI28" i="66"/>
  <c r="CD28" i="66" s="1"/>
  <c r="CS28" i="66" s="1"/>
  <c r="AH28" i="66"/>
  <c r="CC28" i="66" s="1"/>
  <c r="CR28" i="66" s="1"/>
  <c r="AG28" i="66"/>
  <c r="CB28" i="66" s="1"/>
  <c r="CQ28" i="66" s="1"/>
  <c r="AF28" i="66"/>
  <c r="CA28" i="66" s="1"/>
  <c r="CP28" i="66" s="1"/>
  <c r="AE28" i="66"/>
  <c r="BZ28" i="66" s="1"/>
  <c r="CO28" i="66" s="1"/>
  <c r="AD28" i="66"/>
  <c r="BY28" i="66" s="1"/>
  <c r="CN28" i="66" s="1"/>
  <c r="AC28" i="66"/>
  <c r="BX28" i="66" s="1"/>
  <c r="CM28" i="66" s="1"/>
  <c r="AB28" i="66"/>
  <c r="BW28" i="66" s="1"/>
  <c r="CL28" i="66" s="1"/>
  <c r="AA28" i="66"/>
  <c r="BV28" i="66" s="1"/>
  <c r="CK28" i="66" s="1"/>
  <c r="Z28" i="66"/>
  <c r="BU28" i="66" s="1"/>
  <c r="CJ28" i="66" s="1"/>
  <c r="Y28" i="66"/>
  <c r="BT28" i="66" s="1"/>
  <c r="X28" i="66"/>
  <c r="BS28" i="66" s="1"/>
  <c r="W28" i="66"/>
  <c r="BR28" i="66" s="1"/>
  <c r="V28" i="66"/>
  <c r="BQ28" i="66" s="1"/>
  <c r="U28" i="66"/>
  <c r="BP28" i="66" s="1"/>
  <c r="T28" i="66"/>
  <c r="BO28" i="66"/>
  <c r="S28" i="66"/>
  <c r="R28" i="66"/>
  <c r="BI27" i="66"/>
  <c r="DD27" i="66" s="1"/>
  <c r="BH27" i="66"/>
  <c r="DC27" i="66" s="1"/>
  <c r="BG27" i="66"/>
  <c r="DB27" i="66" s="1"/>
  <c r="BF27" i="66"/>
  <c r="DA27" i="66" s="1"/>
  <c r="BE27" i="66"/>
  <c r="CZ27" i="66" s="1"/>
  <c r="BD27" i="66"/>
  <c r="CY27" i="66" s="1"/>
  <c r="AM27" i="66"/>
  <c r="AL27" i="66"/>
  <c r="CG27" i="66" s="1"/>
  <c r="CV27" i="66" s="1"/>
  <c r="AK27" i="66"/>
  <c r="CF27" i="66" s="1"/>
  <c r="CU27" i="66" s="1"/>
  <c r="AJ27" i="66"/>
  <c r="AZ27" i="66" s="1"/>
  <c r="AI27" i="66"/>
  <c r="AY27" i="66" s="1"/>
  <c r="AH27" i="66"/>
  <c r="CC27" i="66" s="1"/>
  <c r="CR27" i="66" s="1"/>
  <c r="AG27" i="66"/>
  <c r="CB27" i="66" s="1"/>
  <c r="CQ27" i="66" s="1"/>
  <c r="AF27" i="66"/>
  <c r="AV27" i="66" s="1"/>
  <c r="AE27" i="66"/>
  <c r="AU27" i="66" s="1"/>
  <c r="AD27" i="66"/>
  <c r="BY27" i="66" s="1"/>
  <c r="CN27" i="66" s="1"/>
  <c r="AC27" i="66"/>
  <c r="AS27" i="66" s="1"/>
  <c r="AB27" i="66"/>
  <c r="AA27" i="66"/>
  <c r="AQ27" i="66" s="1"/>
  <c r="Z27" i="66"/>
  <c r="AP27" i="66" s="1"/>
  <c r="Y27" i="66"/>
  <c r="BT27" i="66" s="1"/>
  <c r="X27" i="66"/>
  <c r="BS27" i="66" s="1"/>
  <c r="W27" i="66"/>
  <c r="BR27" i="66" s="1"/>
  <c r="V27" i="66"/>
  <c r="BQ27" i="66" s="1"/>
  <c r="U27" i="66"/>
  <c r="BP27" i="66" s="1"/>
  <c r="T27" i="66"/>
  <c r="BO27" i="66" s="1"/>
  <c r="S27" i="66"/>
  <c r="R27" i="66"/>
  <c r="BI26" i="66"/>
  <c r="DD26" i="66" s="1"/>
  <c r="BH26" i="66"/>
  <c r="DC26" i="66" s="1"/>
  <c r="BG26" i="66"/>
  <c r="DB26" i="66"/>
  <c r="BF26" i="66"/>
  <c r="DA26" i="66" s="1"/>
  <c r="BE26" i="66"/>
  <c r="CZ26" i="66" s="1"/>
  <c r="BD26" i="66"/>
  <c r="CY26" i="66" s="1"/>
  <c r="AM26" i="66"/>
  <c r="CH26" i="66" s="1"/>
  <c r="AL26" i="66"/>
  <c r="CG26" i="66" s="1"/>
  <c r="AK26" i="66"/>
  <c r="CF26" i="66" s="1"/>
  <c r="AJ26" i="66"/>
  <c r="CE26" i="66" s="1"/>
  <c r="AI26" i="66"/>
  <c r="CD26" i="66" s="1"/>
  <c r="AH26" i="66"/>
  <c r="CC26" i="66" s="1"/>
  <c r="AG26" i="66"/>
  <c r="CB26" i="66" s="1"/>
  <c r="AF26" i="66"/>
  <c r="CA26" i="66" s="1"/>
  <c r="AE26" i="66"/>
  <c r="BZ26" i="66" s="1"/>
  <c r="AD26" i="66"/>
  <c r="BY26" i="66" s="1"/>
  <c r="AC26" i="66"/>
  <c r="BX26" i="66" s="1"/>
  <c r="AB26" i="66"/>
  <c r="BW26" i="66" s="1"/>
  <c r="AA26" i="66"/>
  <c r="BV26" i="66" s="1"/>
  <c r="Z26" i="66"/>
  <c r="BU26" i="66" s="1"/>
  <c r="Y26" i="66"/>
  <c r="BT26" i="66" s="1"/>
  <c r="X26" i="66"/>
  <c r="BS26" i="66" s="1"/>
  <c r="W26" i="66"/>
  <c r="BR26" i="66" s="1"/>
  <c r="V26" i="66"/>
  <c r="BQ26" i="66" s="1"/>
  <c r="U26" i="66"/>
  <c r="BP26" i="66" s="1"/>
  <c r="T26" i="66"/>
  <c r="BO26" i="66" s="1"/>
  <c r="S26" i="66"/>
  <c r="BN26" i="66" s="1"/>
  <c r="R26" i="66"/>
  <c r="BM26" i="66" s="1"/>
  <c r="DD25" i="66"/>
  <c r="DC25" i="66"/>
  <c r="DB25" i="66"/>
  <c r="DA25" i="66"/>
  <c r="CZ25" i="66"/>
  <c r="CY25" i="66"/>
  <c r="DD24" i="66"/>
  <c r="DC24" i="66"/>
  <c r="DB24" i="66"/>
  <c r="DA24" i="66"/>
  <c r="CZ24" i="66"/>
  <c r="CY24" i="66"/>
  <c r="CW24" i="66"/>
  <c r="CV24" i="66"/>
  <c r="CU24" i="66"/>
  <c r="CT24" i="66"/>
  <c r="CS24" i="66"/>
  <c r="CR24" i="66"/>
  <c r="CQ24" i="66"/>
  <c r="CP24" i="66"/>
  <c r="CO24" i="66"/>
  <c r="CN24" i="66"/>
  <c r="CM24" i="66"/>
  <c r="CL24" i="66"/>
  <c r="CK24" i="66"/>
  <c r="CJ24" i="66"/>
  <c r="CH24" i="66"/>
  <c r="CG24" i="66"/>
  <c r="CF24" i="66"/>
  <c r="CE24" i="66"/>
  <c r="CD24" i="66"/>
  <c r="CC24" i="66"/>
  <c r="CB24" i="66"/>
  <c r="CA24" i="66"/>
  <c r="BZ24" i="66"/>
  <c r="BY24" i="66"/>
  <c r="BX24" i="66"/>
  <c r="BW24" i="66"/>
  <c r="BV24" i="66"/>
  <c r="BU24" i="66"/>
  <c r="BS24" i="66"/>
  <c r="BR24" i="66"/>
  <c r="BQ24" i="66"/>
  <c r="BP24" i="66"/>
  <c r="BO24" i="66"/>
  <c r="BN24" i="66"/>
  <c r="BM24" i="66"/>
  <c r="DD9" i="66"/>
  <c r="DC9" i="66"/>
  <c r="DB9" i="66"/>
  <c r="DA9" i="66"/>
  <c r="CZ9" i="66"/>
  <c r="CY9" i="66"/>
  <c r="CW9" i="66"/>
  <c r="CR9" i="66"/>
  <c r="CQ9" i="66"/>
  <c r="CP9" i="66"/>
  <c r="CJ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CV9" i="66"/>
  <c r="CU9" i="66"/>
  <c r="CT9" i="66"/>
  <c r="CS9" i="66"/>
  <c r="CO9" i="66"/>
  <c r="CN9" i="66"/>
  <c r="CM9" i="66"/>
  <c r="CL9" i="66"/>
  <c r="CK9" i="66"/>
  <c r="T4" i="66"/>
  <c r="R4" i="66"/>
  <c r="J4" i="66"/>
  <c r="C4" i="66"/>
  <c r="J4" i="53"/>
  <c r="CQ10" i="53"/>
  <c r="CV24" i="53"/>
  <c r="CU24" i="53"/>
  <c r="CT24" i="53"/>
  <c r="CS24" i="53"/>
  <c r="CO24" i="53"/>
  <c r="CN24" i="53"/>
  <c r="CM24" i="53"/>
  <c r="CL24" i="53"/>
  <c r="CK24" i="53"/>
  <c r="CV21" i="53"/>
  <c r="CU21" i="53"/>
  <c r="CT21" i="53"/>
  <c r="CS21" i="53"/>
  <c r="CO21" i="53"/>
  <c r="CN21" i="53"/>
  <c r="CM21" i="53"/>
  <c r="CL21" i="53"/>
  <c r="CK21" i="53"/>
  <c r="CV19" i="53"/>
  <c r="CU19" i="53"/>
  <c r="CT19" i="53"/>
  <c r="CS19" i="53"/>
  <c r="CO19" i="53"/>
  <c r="CN19" i="53"/>
  <c r="CM19" i="53"/>
  <c r="CL19" i="53"/>
  <c r="CK19" i="53"/>
  <c r="CV17" i="53"/>
  <c r="CU17" i="53"/>
  <c r="CT17" i="53"/>
  <c r="CS17" i="53"/>
  <c r="CO17" i="53"/>
  <c r="CN17" i="53"/>
  <c r="CM17" i="53"/>
  <c r="CL17" i="53"/>
  <c r="CK17" i="53"/>
  <c r="CV13" i="53"/>
  <c r="CU13" i="53"/>
  <c r="CT13" i="53"/>
  <c r="CS13" i="53"/>
  <c r="CO13" i="53"/>
  <c r="CN13" i="53"/>
  <c r="CM13" i="53"/>
  <c r="CL13" i="53"/>
  <c r="CK13" i="53"/>
  <c r="CV12" i="53"/>
  <c r="CU12" i="53"/>
  <c r="CT12" i="53"/>
  <c r="CS12" i="53"/>
  <c r="CO12" i="53"/>
  <c r="CN12" i="53"/>
  <c r="CM12" i="53"/>
  <c r="CL12" i="53"/>
  <c r="CK12" i="53"/>
  <c r="CV11" i="53"/>
  <c r="CU11" i="53"/>
  <c r="CT11" i="53"/>
  <c r="CS11" i="53"/>
  <c r="CO11" i="53"/>
  <c r="CN11" i="53"/>
  <c r="CM11" i="53"/>
  <c r="CL11" i="53"/>
  <c r="CK11" i="53"/>
  <c r="CM18" i="53"/>
  <c r="CM16" i="53"/>
  <c r="CM15" i="53"/>
  <c r="CM14" i="53"/>
  <c r="CM10" i="53"/>
  <c r="CV18" i="53"/>
  <c r="CU18" i="53"/>
  <c r="CT18" i="53"/>
  <c r="CS18" i="53"/>
  <c r="CO18" i="53"/>
  <c r="CN18" i="53"/>
  <c r="CL18" i="53"/>
  <c r="CK18" i="53"/>
  <c r="CV16" i="53"/>
  <c r="CU16" i="53"/>
  <c r="CT16" i="53"/>
  <c r="CS16" i="53"/>
  <c r="CO16" i="53"/>
  <c r="CN16" i="53"/>
  <c r="CL16" i="53"/>
  <c r="CK16" i="53"/>
  <c r="CV15" i="53"/>
  <c r="CU15" i="53"/>
  <c r="CT15" i="53"/>
  <c r="CS15" i="53"/>
  <c r="CO15" i="53"/>
  <c r="CN15" i="53"/>
  <c r="CL15" i="53"/>
  <c r="CK15" i="53"/>
  <c r="CV14" i="53"/>
  <c r="CU14" i="53"/>
  <c r="CT14" i="53"/>
  <c r="CS14" i="53"/>
  <c r="CO14" i="53"/>
  <c r="CN14" i="53"/>
  <c r="CL14" i="53"/>
  <c r="CK14" i="53"/>
  <c r="CV10" i="53"/>
  <c r="CU10" i="53"/>
  <c r="CT10" i="53"/>
  <c r="CS10" i="53"/>
  <c r="CO10" i="53"/>
  <c r="CN10" i="53"/>
  <c r="CL10" i="53"/>
  <c r="CK10" i="53"/>
  <c r="C4" i="53"/>
  <c r="F26" i="35"/>
  <c r="H26" i="35" s="1"/>
  <c r="K26" i="35" s="1"/>
  <c r="AM26" i="35" s="1"/>
  <c r="AM12" i="35"/>
  <c r="AM13" i="35"/>
  <c r="AM14" i="35"/>
  <c r="Z12" i="35"/>
  <c r="AA12" i="35"/>
  <c r="AB12" i="35"/>
  <c r="AC12" i="35"/>
  <c r="AD12" i="35"/>
  <c r="AE12" i="35"/>
  <c r="AF12" i="35"/>
  <c r="AG12" i="35"/>
  <c r="AH12" i="35"/>
  <c r="AI12" i="35"/>
  <c r="AJ12" i="35"/>
  <c r="AK12" i="35"/>
  <c r="AL12" i="35"/>
  <c r="Z49" i="35"/>
  <c r="AA49" i="35"/>
  <c r="AB49" i="35"/>
  <c r="AC49" i="35"/>
  <c r="AD49" i="35"/>
  <c r="AE49" i="35"/>
  <c r="AF49" i="35"/>
  <c r="AG49" i="35"/>
  <c r="AH49" i="35"/>
  <c r="AI49" i="35"/>
  <c r="AJ49" i="35"/>
  <c r="AK49" i="35"/>
  <c r="AL49" i="35"/>
  <c r="AM49" i="35"/>
  <c r="Z50" i="35"/>
  <c r="AA50" i="35"/>
  <c r="AB50" i="35"/>
  <c r="AC50" i="35"/>
  <c r="AD50" i="35"/>
  <c r="AE50" i="35"/>
  <c r="AF50" i="35"/>
  <c r="AG50" i="35"/>
  <c r="AH50" i="35"/>
  <c r="AI50" i="35"/>
  <c r="AJ50" i="35"/>
  <c r="AK50" i="35"/>
  <c r="AL50" i="35"/>
  <c r="AM50" i="35"/>
  <c r="Z51" i="35"/>
  <c r="AA51" i="35"/>
  <c r="AB51" i="35"/>
  <c r="AC51" i="35"/>
  <c r="AD51" i="35"/>
  <c r="AE51" i="35"/>
  <c r="AF51" i="35"/>
  <c r="AG51" i="35"/>
  <c r="AH51" i="35"/>
  <c r="AI51" i="35"/>
  <c r="AJ51" i="35"/>
  <c r="AK51" i="35"/>
  <c r="AL51" i="35"/>
  <c r="AM51" i="35"/>
  <c r="Z52" i="35"/>
  <c r="AA52" i="35"/>
  <c r="AB52" i="35"/>
  <c r="AC52" i="35"/>
  <c r="AD52" i="35"/>
  <c r="AE52" i="35"/>
  <c r="AF52" i="35"/>
  <c r="AG52" i="35"/>
  <c r="AH52" i="35"/>
  <c r="AI52" i="35"/>
  <c r="AJ52" i="35"/>
  <c r="AK52" i="35"/>
  <c r="AL52" i="35"/>
  <c r="AM52" i="35"/>
  <c r="Z53" i="35"/>
  <c r="AA53" i="35"/>
  <c r="AB53" i="35"/>
  <c r="AC53" i="35"/>
  <c r="AD53" i="35"/>
  <c r="AE53" i="35"/>
  <c r="AF53" i="35"/>
  <c r="AG53" i="35"/>
  <c r="AH53" i="35"/>
  <c r="AI53" i="35"/>
  <c r="AJ53" i="35"/>
  <c r="AK53" i="35"/>
  <c r="AL53" i="35"/>
  <c r="AM53" i="35"/>
  <c r="Z54" i="35"/>
  <c r="AA54" i="35"/>
  <c r="AB54" i="35"/>
  <c r="AC54" i="35"/>
  <c r="AD54" i="35"/>
  <c r="AE54" i="35"/>
  <c r="AF54" i="35"/>
  <c r="AG54" i="35"/>
  <c r="AH54" i="35"/>
  <c r="AI54" i="35"/>
  <c r="AJ54" i="35"/>
  <c r="AK54" i="35"/>
  <c r="AL54" i="35"/>
  <c r="AM54" i="35"/>
  <c r="Z55" i="35"/>
  <c r="AA55" i="35"/>
  <c r="AB55" i="35"/>
  <c r="AC55" i="35"/>
  <c r="AD55" i="35"/>
  <c r="AE55" i="35"/>
  <c r="AF55" i="35"/>
  <c r="AG55" i="35"/>
  <c r="AH55" i="35"/>
  <c r="AI55" i="35"/>
  <c r="AJ55" i="35"/>
  <c r="AK55" i="35"/>
  <c r="AL55" i="35"/>
  <c r="AM55" i="35"/>
  <c r="Z56" i="35"/>
  <c r="AA56" i="35"/>
  <c r="AB56" i="35"/>
  <c r="AC56" i="35"/>
  <c r="AD56" i="35"/>
  <c r="AE56" i="35"/>
  <c r="AF56" i="35"/>
  <c r="AG56" i="35"/>
  <c r="AH56" i="35"/>
  <c r="AI56" i="35"/>
  <c r="AJ56" i="35"/>
  <c r="AK56" i="35"/>
  <c r="AL56" i="35"/>
  <c r="AM56" i="35"/>
  <c r="AA48" i="35"/>
  <c r="AB48" i="35"/>
  <c r="AC48" i="35"/>
  <c r="AD48" i="35"/>
  <c r="AE48" i="35"/>
  <c r="AF48" i="35"/>
  <c r="AG48" i="35"/>
  <c r="AH48" i="35"/>
  <c r="AI48" i="35"/>
  <c r="AJ48" i="35"/>
  <c r="AK48" i="35"/>
  <c r="AL48" i="35"/>
  <c r="AM48" i="35"/>
  <c r="Z48" i="35"/>
  <c r="Z38" i="35"/>
  <c r="AA38" i="35"/>
  <c r="AB38" i="35"/>
  <c r="AC38" i="35"/>
  <c r="AD38" i="35"/>
  <c r="AE38" i="35"/>
  <c r="AF38" i="35"/>
  <c r="AG38" i="35"/>
  <c r="AH38" i="35"/>
  <c r="AI38" i="35"/>
  <c r="AJ38" i="35"/>
  <c r="AK38" i="35"/>
  <c r="AL38" i="35"/>
  <c r="AM38" i="35"/>
  <c r="Z39" i="35"/>
  <c r="AA39" i="35"/>
  <c r="AB39" i="35"/>
  <c r="AC39" i="35"/>
  <c r="AD39" i="35"/>
  <c r="AE39" i="35"/>
  <c r="AF39" i="35"/>
  <c r="AG39" i="35"/>
  <c r="AH39" i="35"/>
  <c r="AI39" i="35"/>
  <c r="AJ39" i="35"/>
  <c r="AK39" i="35"/>
  <c r="AL39" i="35"/>
  <c r="AM39" i="35"/>
  <c r="Z40" i="35"/>
  <c r="AA40" i="35"/>
  <c r="AB40" i="35"/>
  <c r="AC40" i="35"/>
  <c r="AD40" i="35"/>
  <c r="AE40" i="35"/>
  <c r="AF40" i="35"/>
  <c r="AG40" i="35"/>
  <c r="AH40" i="35"/>
  <c r="AI40" i="35"/>
  <c r="AJ40" i="35"/>
  <c r="AK40" i="35"/>
  <c r="AL40" i="35"/>
  <c r="AM40" i="35"/>
  <c r="Z41" i="35"/>
  <c r="AA41" i="35"/>
  <c r="AB41" i="35"/>
  <c r="AC41" i="35"/>
  <c r="AD41" i="35"/>
  <c r="AE41" i="35"/>
  <c r="AF41" i="35"/>
  <c r="AG41" i="35"/>
  <c r="AH41" i="35"/>
  <c r="AI41" i="35"/>
  <c r="AJ41" i="35"/>
  <c r="AK41" i="35"/>
  <c r="AL41" i="35"/>
  <c r="AM41" i="35"/>
  <c r="Z42" i="35"/>
  <c r="AA42" i="35"/>
  <c r="AB42" i="35"/>
  <c r="AC42" i="35"/>
  <c r="AD42" i="35"/>
  <c r="AE42" i="35"/>
  <c r="AF42" i="35"/>
  <c r="AG42" i="35"/>
  <c r="AH42" i="35"/>
  <c r="AI42" i="35"/>
  <c r="AJ42" i="35"/>
  <c r="AK42" i="35"/>
  <c r="AL42" i="35"/>
  <c r="AM42" i="35"/>
  <c r="Z43" i="35"/>
  <c r="AA43" i="35"/>
  <c r="AB43" i="35"/>
  <c r="AC43" i="35"/>
  <c r="AD43" i="35"/>
  <c r="AE43" i="35"/>
  <c r="AF43" i="35"/>
  <c r="AG43" i="35"/>
  <c r="AH43" i="35"/>
  <c r="AI43" i="35"/>
  <c r="AJ43" i="35"/>
  <c r="AK43" i="35"/>
  <c r="AL43" i="35"/>
  <c r="AM43" i="35"/>
  <c r="Z27" i="35"/>
  <c r="AA27" i="35"/>
  <c r="AB27" i="35"/>
  <c r="AC27" i="35"/>
  <c r="AD27" i="35"/>
  <c r="AE27" i="35"/>
  <c r="AF27" i="35"/>
  <c r="AG27" i="35"/>
  <c r="AH27" i="35"/>
  <c r="AI27" i="35"/>
  <c r="AJ27" i="35"/>
  <c r="AK27" i="35"/>
  <c r="AL27" i="35"/>
  <c r="AM27" i="35"/>
  <c r="Z28" i="35"/>
  <c r="AA28" i="35"/>
  <c r="AB28" i="35"/>
  <c r="AC28" i="35"/>
  <c r="AD28" i="35"/>
  <c r="AE28" i="35"/>
  <c r="AF28" i="35"/>
  <c r="AG28" i="35"/>
  <c r="AH28" i="35"/>
  <c r="AI28" i="35"/>
  <c r="AJ28" i="35"/>
  <c r="AK28" i="35"/>
  <c r="AL28" i="35"/>
  <c r="AM28" i="35"/>
  <c r="Z29" i="35"/>
  <c r="AA29" i="35"/>
  <c r="AB29" i="35"/>
  <c r="AC29" i="35"/>
  <c r="AD29" i="35"/>
  <c r="AE29" i="35"/>
  <c r="AF29" i="35"/>
  <c r="AG29" i="35"/>
  <c r="AH29" i="35"/>
  <c r="AI29" i="35"/>
  <c r="AJ29" i="35"/>
  <c r="AK29" i="35"/>
  <c r="AL29" i="35"/>
  <c r="AM29" i="35"/>
  <c r="Z30" i="35"/>
  <c r="AA30" i="35"/>
  <c r="AB30" i="35"/>
  <c r="AC30" i="35"/>
  <c r="AD30" i="35"/>
  <c r="AE30" i="35"/>
  <c r="AF30" i="35"/>
  <c r="AG30" i="35"/>
  <c r="AH30" i="35"/>
  <c r="AI30" i="35"/>
  <c r="AJ30" i="35"/>
  <c r="AK30" i="35"/>
  <c r="AL30" i="35"/>
  <c r="AM30" i="35"/>
  <c r="Z31" i="35"/>
  <c r="AA31" i="35"/>
  <c r="AB31" i="35"/>
  <c r="AC31" i="35"/>
  <c r="AD31" i="35"/>
  <c r="AE31" i="35"/>
  <c r="AF31" i="35"/>
  <c r="AG31" i="35"/>
  <c r="AH31" i="35"/>
  <c r="AI31" i="35"/>
  <c r="AJ31" i="35"/>
  <c r="AK31" i="35"/>
  <c r="AL31" i="35"/>
  <c r="AM31" i="35"/>
  <c r="Z44" i="35"/>
  <c r="AA44" i="35"/>
  <c r="AB44" i="35"/>
  <c r="AC44" i="35"/>
  <c r="AD44" i="35"/>
  <c r="AE44" i="35"/>
  <c r="AF44" i="35"/>
  <c r="AG44" i="35"/>
  <c r="AH44" i="35"/>
  <c r="AI44" i="35"/>
  <c r="AJ44" i="35"/>
  <c r="AK44" i="35"/>
  <c r="AL44" i="35"/>
  <c r="AM44" i="35"/>
  <c r="Z13" i="35"/>
  <c r="AA13" i="35"/>
  <c r="AB13" i="35"/>
  <c r="AC13" i="35"/>
  <c r="AD13" i="35"/>
  <c r="AE13" i="35"/>
  <c r="AF13" i="35"/>
  <c r="AG13" i="35"/>
  <c r="AH13" i="35"/>
  <c r="AI13" i="35"/>
  <c r="AJ13" i="35"/>
  <c r="AK13" i="35"/>
  <c r="AL13" i="35"/>
  <c r="Z14" i="35"/>
  <c r="AA14" i="35"/>
  <c r="AB14" i="35"/>
  <c r="AC14" i="35"/>
  <c r="AD14" i="35"/>
  <c r="AE14" i="35"/>
  <c r="AF14" i="35"/>
  <c r="AG14" i="35"/>
  <c r="AH14" i="35"/>
  <c r="AI14" i="35"/>
  <c r="AJ14" i="35"/>
  <c r="AK14" i="35"/>
  <c r="AL14" i="35"/>
  <c r="Z32" i="35"/>
  <c r="AA32" i="35"/>
  <c r="AB32" i="35"/>
  <c r="AC32" i="35"/>
  <c r="AD32" i="35"/>
  <c r="AE32" i="35"/>
  <c r="AF32" i="35"/>
  <c r="AG32" i="35"/>
  <c r="AH32" i="35"/>
  <c r="AI32" i="35"/>
  <c r="AJ32" i="35"/>
  <c r="AK32" i="35"/>
  <c r="AL32" i="35"/>
  <c r="AM32" i="35"/>
  <c r="DD24" i="53"/>
  <c r="DC24" i="53"/>
  <c r="DB24" i="53"/>
  <c r="DA24" i="53"/>
  <c r="CZ24" i="53"/>
  <c r="CY24" i="53"/>
  <c r="DD21" i="53"/>
  <c r="DC21" i="53"/>
  <c r="DB21" i="53"/>
  <c r="DA21" i="53"/>
  <c r="CZ21" i="53"/>
  <c r="CY21" i="53"/>
  <c r="DD19" i="53"/>
  <c r="DC19" i="53"/>
  <c r="DB19" i="53"/>
  <c r="DA19" i="53"/>
  <c r="CZ19" i="53"/>
  <c r="CY19" i="53"/>
  <c r="DD18" i="53"/>
  <c r="DC18" i="53"/>
  <c r="DB18" i="53"/>
  <c r="DA18" i="53"/>
  <c r="CZ18" i="53"/>
  <c r="CY18" i="53"/>
  <c r="DD17" i="53"/>
  <c r="DC17" i="53"/>
  <c r="DB17" i="53"/>
  <c r="DA17" i="53"/>
  <c r="CZ17" i="53"/>
  <c r="CY17" i="53"/>
  <c r="DD16" i="53"/>
  <c r="DC16" i="53"/>
  <c r="DB16" i="53"/>
  <c r="DA16" i="53"/>
  <c r="CZ16" i="53"/>
  <c r="CY16" i="53"/>
  <c r="DD15" i="53"/>
  <c r="DC15" i="53"/>
  <c r="DB15" i="53"/>
  <c r="DA15" i="53"/>
  <c r="CZ15" i="53"/>
  <c r="CY15" i="53"/>
  <c r="DD14" i="53"/>
  <c r="DC14" i="53"/>
  <c r="DB14" i="53"/>
  <c r="DA14" i="53"/>
  <c r="CZ14" i="53"/>
  <c r="CY14" i="53"/>
  <c r="DD13" i="53"/>
  <c r="DC13" i="53"/>
  <c r="DB13" i="53"/>
  <c r="DA13" i="53"/>
  <c r="CZ13" i="53"/>
  <c r="CY13" i="53"/>
  <c r="DD12" i="53"/>
  <c r="DC12" i="53"/>
  <c r="DB12" i="53"/>
  <c r="DA12" i="53"/>
  <c r="CZ12" i="53"/>
  <c r="CY12" i="53"/>
  <c r="DD11" i="53"/>
  <c r="DC11" i="53"/>
  <c r="DB11" i="53"/>
  <c r="DA11" i="53"/>
  <c r="CZ11" i="53"/>
  <c r="CY11" i="53"/>
  <c r="DD10" i="53"/>
  <c r="DC10" i="53"/>
  <c r="DB10" i="53"/>
  <c r="DA10" i="53"/>
  <c r="CZ10" i="53"/>
  <c r="CY10" i="53"/>
  <c r="CR24" i="53"/>
  <c r="CQ24" i="53"/>
  <c r="CP24" i="53"/>
  <c r="CR21" i="53"/>
  <c r="CQ21" i="53"/>
  <c r="CP21" i="53"/>
  <c r="CR19" i="53"/>
  <c r="CQ19" i="53"/>
  <c r="CP19" i="53"/>
  <c r="CR18" i="53"/>
  <c r="CQ18" i="53"/>
  <c r="CP18" i="53"/>
  <c r="CR17" i="53"/>
  <c r="CQ17" i="53"/>
  <c r="CP17" i="53"/>
  <c r="CR16" i="53"/>
  <c r="CQ16" i="53"/>
  <c r="CP16" i="53"/>
  <c r="CR15" i="53"/>
  <c r="CQ15" i="53"/>
  <c r="CP15" i="53"/>
  <c r="CR14" i="53"/>
  <c r="CQ14" i="53"/>
  <c r="CP14" i="53"/>
  <c r="CR13" i="53"/>
  <c r="CQ13" i="53"/>
  <c r="CP13" i="53"/>
  <c r="CR12" i="53"/>
  <c r="CQ12" i="53"/>
  <c r="CP12" i="53"/>
  <c r="CR11" i="53"/>
  <c r="CQ11" i="53"/>
  <c r="CP11" i="53"/>
  <c r="CW24" i="53"/>
  <c r="CJ24" i="53"/>
  <c r="CW21" i="53"/>
  <c r="CJ21" i="53"/>
  <c r="CW19" i="53"/>
  <c r="CJ19" i="53"/>
  <c r="CW18" i="53"/>
  <c r="CJ18" i="53"/>
  <c r="CW17" i="53"/>
  <c r="CJ17" i="53"/>
  <c r="CW16" i="53"/>
  <c r="CJ16" i="53"/>
  <c r="CW15" i="53"/>
  <c r="CJ15" i="53"/>
  <c r="CW14" i="53"/>
  <c r="CJ14" i="53"/>
  <c r="CW13" i="53"/>
  <c r="CJ13" i="53"/>
  <c r="CW12" i="53"/>
  <c r="CJ12" i="53"/>
  <c r="CW11" i="53"/>
  <c r="CJ11" i="53"/>
  <c r="CJ10" i="53"/>
  <c r="CH24" i="53"/>
  <c r="CG24" i="53"/>
  <c r="CF24" i="53"/>
  <c r="CE24" i="53"/>
  <c r="CD24" i="53"/>
  <c r="CC24" i="53"/>
  <c r="CB24" i="53"/>
  <c r="CA24" i="53"/>
  <c r="BZ24" i="53"/>
  <c r="BY24" i="53"/>
  <c r="BX24" i="53"/>
  <c r="BW24" i="53"/>
  <c r="BV24" i="53"/>
  <c r="BU24" i="53"/>
  <c r="CH21" i="53"/>
  <c r="CG21" i="53"/>
  <c r="CF21" i="53"/>
  <c r="CE21" i="53"/>
  <c r="CD21" i="53"/>
  <c r="CC21" i="53"/>
  <c r="CB21" i="53"/>
  <c r="CA21" i="53"/>
  <c r="BZ21" i="53"/>
  <c r="BY21" i="53"/>
  <c r="BX21" i="53"/>
  <c r="BW21" i="53"/>
  <c r="BV21" i="53"/>
  <c r="BU21" i="53"/>
  <c r="CH19" i="53"/>
  <c r="CG19" i="53"/>
  <c r="CF19" i="53"/>
  <c r="CE19" i="53"/>
  <c r="CD19" i="53"/>
  <c r="CC19" i="53"/>
  <c r="CB19" i="53"/>
  <c r="CA19" i="53"/>
  <c r="BZ19" i="53"/>
  <c r="BY19" i="53"/>
  <c r="BX19" i="53"/>
  <c r="BW19" i="53"/>
  <c r="BV19" i="53"/>
  <c r="BU19" i="53"/>
  <c r="CH18" i="53"/>
  <c r="CG18" i="53"/>
  <c r="CF18" i="53"/>
  <c r="CE18" i="53"/>
  <c r="CD18" i="53"/>
  <c r="CC18" i="53"/>
  <c r="CB18" i="53"/>
  <c r="CA18" i="53"/>
  <c r="BZ18" i="53"/>
  <c r="BY18" i="53"/>
  <c r="BX18" i="53"/>
  <c r="BW18" i="53"/>
  <c r="BV18" i="53"/>
  <c r="BU18" i="53"/>
  <c r="CH17" i="53"/>
  <c r="CG17" i="53"/>
  <c r="CF17" i="53"/>
  <c r="CE17" i="53"/>
  <c r="CD17" i="53"/>
  <c r="CC17" i="53"/>
  <c r="CB17" i="53"/>
  <c r="CA17" i="53"/>
  <c r="BZ17" i="53"/>
  <c r="BY17" i="53"/>
  <c r="BX17" i="53"/>
  <c r="BW17" i="53"/>
  <c r="BV17" i="53"/>
  <c r="BU17" i="53"/>
  <c r="CH16" i="53"/>
  <c r="CG16" i="53"/>
  <c r="CF16" i="53"/>
  <c r="CE16" i="53"/>
  <c r="CD16" i="53"/>
  <c r="CC16" i="53"/>
  <c r="CB16" i="53"/>
  <c r="CA16" i="53"/>
  <c r="BZ16" i="53"/>
  <c r="BY16" i="53"/>
  <c r="BX16" i="53"/>
  <c r="BW16" i="53"/>
  <c r="BV16" i="53"/>
  <c r="BU16" i="53"/>
  <c r="CH15" i="53"/>
  <c r="CG15" i="53"/>
  <c r="CF15" i="53"/>
  <c r="CE15" i="53"/>
  <c r="CD15" i="53"/>
  <c r="CC15" i="53"/>
  <c r="CB15" i="53"/>
  <c r="CA15" i="53"/>
  <c r="BZ15" i="53"/>
  <c r="BY15" i="53"/>
  <c r="BX15" i="53"/>
  <c r="BW15" i="53"/>
  <c r="BV15" i="53"/>
  <c r="BU15" i="53"/>
  <c r="CH14" i="53"/>
  <c r="CG14" i="53"/>
  <c r="CF14" i="53"/>
  <c r="CE14" i="53"/>
  <c r="CD14" i="53"/>
  <c r="CC14" i="53"/>
  <c r="CB14" i="53"/>
  <c r="CA14" i="53"/>
  <c r="BZ14" i="53"/>
  <c r="BY14" i="53"/>
  <c r="BX14" i="53"/>
  <c r="BW14" i="53"/>
  <c r="BV14" i="53"/>
  <c r="BU14" i="53"/>
  <c r="CH13" i="53"/>
  <c r="CG13" i="53"/>
  <c r="CF13" i="53"/>
  <c r="CE13" i="53"/>
  <c r="CD13" i="53"/>
  <c r="CC13" i="53"/>
  <c r="CB13" i="53"/>
  <c r="CA13" i="53"/>
  <c r="BZ13" i="53"/>
  <c r="BY13" i="53"/>
  <c r="BX13" i="53"/>
  <c r="BW13" i="53"/>
  <c r="BV13" i="53"/>
  <c r="BU13" i="53"/>
  <c r="CH12" i="53"/>
  <c r="CG12" i="53"/>
  <c r="CF12" i="53"/>
  <c r="CE12" i="53"/>
  <c r="CD12" i="53"/>
  <c r="CC12" i="53"/>
  <c r="CB12" i="53"/>
  <c r="CA12" i="53"/>
  <c r="BZ12" i="53"/>
  <c r="BY12" i="53"/>
  <c r="BX12" i="53"/>
  <c r="BW12" i="53"/>
  <c r="BV12" i="53"/>
  <c r="BU12" i="53"/>
  <c r="CH11" i="53"/>
  <c r="CG11" i="53"/>
  <c r="CF11" i="53"/>
  <c r="CE11" i="53"/>
  <c r="CD11" i="53"/>
  <c r="CC11" i="53"/>
  <c r="CB11" i="53"/>
  <c r="CA11" i="53"/>
  <c r="BZ11" i="53"/>
  <c r="BY11" i="53"/>
  <c r="BX11" i="53"/>
  <c r="BW11" i="53"/>
  <c r="BV11" i="53"/>
  <c r="BU11" i="53"/>
  <c r="CH10" i="53"/>
  <c r="CG10" i="53"/>
  <c r="CF10" i="53"/>
  <c r="CE10" i="53"/>
  <c r="CD10" i="53"/>
  <c r="CC10" i="53"/>
  <c r="CB10" i="53"/>
  <c r="CA10" i="53"/>
  <c r="BZ10" i="53"/>
  <c r="BY10" i="53"/>
  <c r="BX10" i="53"/>
  <c r="BW10" i="53"/>
  <c r="BV10" i="53"/>
  <c r="BU10" i="53"/>
  <c r="BN24" i="53"/>
  <c r="BO24" i="53"/>
  <c r="BP24" i="53"/>
  <c r="BQ24" i="53"/>
  <c r="BR24" i="53"/>
  <c r="BS24" i="53"/>
  <c r="BN21" i="53"/>
  <c r="BO21" i="53"/>
  <c r="BP21" i="53"/>
  <c r="BQ21" i="53"/>
  <c r="BR21" i="53"/>
  <c r="BS21" i="53"/>
  <c r="BT21" i="53"/>
  <c r="BM24" i="53"/>
  <c r="BM21" i="53"/>
  <c r="BT19" i="53"/>
  <c r="BS19" i="53"/>
  <c r="BR19" i="53"/>
  <c r="BQ19" i="53"/>
  <c r="BP19" i="53"/>
  <c r="BO19" i="53"/>
  <c r="BN19" i="53"/>
  <c r="BM19" i="53"/>
  <c r="BT18" i="53"/>
  <c r="BS18" i="53"/>
  <c r="BR18" i="53"/>
  <c r="BQ18" i="53"/>
  <c r="BP18" i="53"/>
  <c r="BO18" i="53"/>
  <c r="BN18" i="53"/>
  <c r="BM18" i="53"/>
  <c r="BT17" i="53"/>
  <c r="BS17" i="53"/>
  <c r="BR17" i="53"/>
  <c r="BQ17" i="53"/>
  <c r="BP17" i="53"/>
  <c r="BO17" i="53"/>
  <c r="BN17" i="53"/>
  <c r="BM17" i="53"/>
  <c r="BT16" i="53"/>
  <c r="BS16" i="53"/>
  <c r="BR16" i="53"/>
  <c r="BQ16" i="53"/>
  <c r="BP16" i="53"/>
  <c r="BO16" i="53"/>
  <c r="BN16" i="53"/>
  <c r="BM16" i="53"/>
  <c r="BT15" i="53"/>
  <c r="BS15" i="53"/>
  <c r="BR15" i="53"/>
  <c r="BQ15" i="53"/>
  <c r="BP15" i="53"/>
  <c r="BO15" i="53"/>
  <c r="BN15" i="53"/>
  <c r="BM15" i="53"/>
  <c r="BT14" i="53"/>
  <c r="BS14" i="53"/>
  <c r="BR14" i="53"/>
  <c r="BQ14" i="53"/>
  <c r="BP14" i="53"/>
  <c r="BO14" i="53"/>
  <c r="BN14" i="53"/>
  <c r="BM14" i="53"/>
  <c r="BT13" i="53"/>
  <c r="BS13" i="53"/>
  <c r="BR13" i="53"/>
  <c r="BQ13" i="53"/>
  <c r="BP13" i="53"/>
  <c r="BO13" i="53"/>
  <c r="BN13" i="53"/>
  <c r="BM13" i="53"/>
  <c r="BT12" i="53"/>
  <c r="BS12" i="53"/>
  <c r="BR12" i="53"/>
  <c r="BQ12" i="53"/>
  <c r="BP12" i="53"/>
  <c r="BO12" i="53"/>
  <c r="BN12" i="53"/>
  <c r="BM12" i="53"/>
  <c r="BT11" i="53"/>
  <c r="BS11" i="53"/>
  <c r="BR11" i="53"/>
  <c r="BQ11" i="53"/>
  <c r="BP11" i="53"/>
  <c r="BO11" i="53"/>
  <c r="BN11" i="53"/>
  <c r="BM11" i="53"/>
  <c r="BO10" i="53"/>
  <c r="BP10" i="53"/>
  <c r="BQ10" i="53"/>
  <c r="BR10" i="53"/>
  <c r="BS10" i="53"/>
  <c r="BT10" i="53"/>
  <c r="BN10" i="53"/>
  <c r="BM10" i="53"/>
  <c r="T8" i="57"/>
  <c r="CD8" i="57"/>
  <c r="CC8" i="57"/>
  <c r="CB8" i="57"/>
  <c r="CA8" i="57"/>
  <c r="BZ8" i="57"/>
  <c r="BY8" i="57"/>
  <c r="BX8" i="57"/>
  <c r="BW8" i="57"/>
  <c r="BV8" i="57"/>
  <c r="BU8" i="57"/>
  <c r="BT8" i="57"/>
  <c r="BS8" i="57"/>
  <c r="BR8" i="57"/>
  <c r="BQ8" i="57"/>
  <c r="BP8" i="57"/>
  <c r="BO8" i="57"/>
  <c r="BN8" i="57"/>
  <c r="BM8" i="57"/>
  <c r="BL8" i="57"/>
  <c r="BK8" i="57"/>
  <c r="BJ8" i="57"/>
  <c r="BI8" i="57"/>
  <c r="BH8" i="57"/>
  <c r="BG8" i="57"/>
  <c r="BF8" i="57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AI8" i="57"/>
  <c r="AH8" i="57"/>
  <c r="AG8" i="57"/>
  <c r="AF8" i="57"/>
  <c r="AE8" i="57"/>
  <c r="AD8" i="57"/>
  <c r="AC8" i="57"/>
  <c r="AB8" i="57"/>
  <c r="AA8" i="57"/>
  <c r="Z8" i="57"/>
  <c r="Y8" i="57"/>
  <c r="X8" i="57"/>
  <c r="W8" i="57"/>
  <c r="V8" i="57"/>
  <c r="U8" i="57"/>
  <c r="S8" i="57"/>
  <c r="R8" i="57"/>
  <c r="BI30" i="53"/>
  <c r="DD30" i="53" s="1"/>
  <c r="BH30" i="53"/>
  <c r="DC30" i="53" s="1"/>
  <c r="BG30" i="53"/>
  <c r="DB30" i="53" s="1"/>
  <c r="BF30" i="53"/>
  <c r="DA30" i="53" s="1"/>
  <c r="BE30" i="53"/>
  <c r="CZ30" i="53" s="1"/>
  <c r="BD30" i="53"/>
  <c r="CY30" i="53" s="1"/>
  <c r="AM30" i="53"/>
  <c r="CH30" i="53" s="1"/>
  <c r="CW30" i="53" s="1"/>
  <c r="AL30" i="53"/>
  <c r="CG30" i="53" s="1"/>
  <c r="CV30" i="53" s="1"/>
  <c r="AK30" i="53"/>
  <c r="CF30" i="53" s="1"/>
  <c r="CU30" i="53" s="1"/>
  <c r="AJ30" i="53"/>
  <c r="CE30" i="53" s="1"/>
  <c r="CT30" i="53" s="1"/>
  <c r="AI30" i="53"/>
  <c r="CD30" i="53" s="1"/>
  <c r="CS30" i="53" s="1"/>
  <c r="AH30" i="53"/>
  <c r="CC30" i="53" s="1"/>
  <c r="CR30" i="53" s="1"/>
  <c r="AG30" i="53"/>
  <c r="CB30" i="53" s="1"/>
  <c r="CQ30" i="53" s="1"/>
  <c r="AF30" i="53"/>
  <c r="CA30" i="53" s="1"/>
  <c r="CP30" i="53" s="1"/>
  <c r="AE30" i="53"/>
  <c r="BZ30" i="53" s="1"/>
  <c r="CO30" i="53" s="1"/>
  <c r="AD30" i="53"/>
  <c r="BY30" i="53" s="1"/>
  <c r="CN30" i="53" s="1"/>
  <c r="AC30" i="53"/>
  <c r="BX30" i="53" s="1"/>
  <c r="CM30" i="53" s="1"/>
  <c r="AB30" i="53"/>
  <c r="BW30" i="53" s="1"/>
  <c r="CL30" i="53" s="1"/>
  <c r="AA30" i="53"/>
  <c r="BV30" i="53" s="1"/>
  <c r="CK30" i="53" s="1"/>
  <c r="Z30" i="53"/>
  <c r="BU30" i="53" s="1"/>
  <c r="CJ30" i="53" s="1"/>
  <c r="Y30" i="53"/>
  <c r="BT30" i="53" s="1"/>
  <c r="X30" i="53"/>
  <c r="BS30" i="53" s="1"/>
  <c r="W30" i="53"/>
  <c r="BR30" i="53" s="1"/>
  <c r="V30" i="53"/>
  <c r="BQ30" i="53" s="1"/>
  <c r="U30" i="53"/>
  <c r="BP30" i="53" s="1"/>
  <c r="T30" i="53"/>
  <c r="BO30" i="53" s="1"/>
  <c r="S30" i="53"/>
  <c r="R30" i="53"/>
  <c r="BC139" i="53"/>
  <c r="BB139" i="53"/>
  <c r="BA139" i="53"/>
  <c r="AZ139" i="53"/>
  <c r="AY139" i="53"/>
  <c r="AX139" i="53"/>
  <c r="AW139" i="53"/>
  <c r="AV139" i="53"/>
  <c r="AU139" i="53"/>
  <c r="AT139" i="53"/>
  <c r="AS139" i="53"/>
  <c r="AR139" i="53"/>
  <c r="AQ139" i="53"/>
  <c r="AP139" i="53"/>
  <c r="BC138" i="53"/>
  <c r="BB138" i="53"/>
  <c r="BA138" i="53"/>
  <c r="AZ138" i="53"/>
  <c r="AY138" i="53"/>
  <c r="AX138" i="53"/>
  <c r="AW138" i="53"/>
  <c r="AV138" i="53"/>
  <c r="AU138" i="53"/>
  <c r="AT138" i="53"/>
  <c r="AS138" i="53"/>
  <c r="AR138" i="53"/>
  <c r="AQ138" i="53"/>
  <c r="AP138" i="53"/>
  <c r="BC137" i="53"/>
  <c r="BC30" i="53" s="1"/>
  <c r="BB137" i="53"/>
  <c r="BB30" i="53" s="1"/>
  <c r="BA137" i="53"/>
  <c r="BA30" i="53" s="1"/>
  <c r="AZ137" i="53"/>
  <c r="AZ30" i="53" s="1"/>
  <c r="AY137" i="53"/>
  <c r="AY30" i="53" s="1"/>
  <c r="AX137" i="53"/>
  <c r="AX30" i="53" s="1"/>
  <c r="AW137" i="53"/>
  <c r="AW30" i="53" s="1"/>
  <c r="AV137" i="53"/>
  <c r="AV30" i="53" s="1"/>
  <c r="AU137" i="53"/>
  <c r="AU30" i="53" s="1"/>
  <c r="AT137" i="53"/>
  <c r="AT30" i="53" s="1"/>
  <c r="AS137" i="53"/>
  <c r="AS30" i="53" s="1"/>
  <c r="AR137" i="53"/>
  <c r="AR30" i="53" s="1"/>
  <c r="AQ137" i="53"/>
  <c r="AQ30" i="53" s="1"/>
  <c r="AP137" i="53"/>
  <c r="AP30" i="53" s="1"/>
  <c r="BC136" i="53"/>
  <c r="BB136" i="53"/>
  <c r="BA136" i="53"/>
  <c r="AZ136" i="53"/>
  <c r="AY136" i="53"/>
  <c r="AX136" i="53"/>
  <c r="AW136" i="53"/>
  <c r="AV136" i="53"/>
  <c r="AU136" i="53"/>
  <c r="AT136" i="53"/>
  <c r="AS136" i="53"/>
  <c r="AR136" i="53"/>
  <c r="AQ136" i="53"/>
  <c r="AP136" i="53"/>
  <c r="BC135" i="53"/>
  <c r="BB135" i="53"/>
  <c r="BA135" i="53"/>
  <c r="AZ135" i="53"/>
  <c r="AY135" i="53"/>
  <c r="AX135" i="53"/>
  <c r="AW135" i="53"/>
  <c r="AV135" i="53"/>
  <c r="AU135" i="53"/>
  <c r="AT135" i="53"/>
  <c r="AS135" i="53"/>
  <c r="AR135" i="53"/>
  <c r="AQ135" i="53"/>
  <c r="AP135" i="53"/>
  <c r="CY29" i="53"/>
  <c r="CZ29" i="53"/>
  <c r="DA29" i="53"/>
  <c r="DB29" i="53"/>
  <c r="DC29" i="53"/>
  <c r="DD29" i="53"/>
  <c r="CY31" i="53"/>
  <c r="CZ31" i="53"/>
  <c r="DA31" i="53"/>
  <c r="DB31" i="53"/>
  <c r="DC31" i="53"/>
  <c r="DD31" i="53"/>
  <c r="BI28" i="53"/>
  <c r="DD28" i="53" s="1"/>
  <c r="BH28" i="53"/>
  <c r="DC28" i="53" s="1"/>
  <c r="BG28" i="53"/>
  <c r="DB28" i="53" s="1"/>
  <c r="BF28" i="53"/>
  <c r="DA28" i="53" s="1"/>
  <c r="BE28" i="53"/>
  <c r="CZ28" i="53" s="1"/>
  <c r="BD28" i="53"/>
  <c r="CY28" i="53" s="1"/>
  <c r="AM28" i="53"/>
  <c r="CH28" i="53" s="1"/>
  <c r="CW28" i="53" s="1"/>
  <c r="AL28" i="53"/>
  <c r="CG28" i="53" s="1"/>
  <c r="CV28" i="53" s="1"/>
  <c r="AK28" i="53"/>
  <c r="CF28" i="53" s="1"/>
  <c r="CU28" i="53" s="1"/>
  <c r="AJ28" i="53"/>
  <c r="CE28" i="53" s="1"/>
  <c r="CT28" i="53" s="1"/>
  <c r="AI28" i="53"/>
  <c r="CD28" i="53" s="1"/>
  <c r="CS28" i="53" s="1"/>
  <c r="AH28" i="53"/>
  <c r="CC28" i="53" s="1"/>
  <c r="CR28" i="53" s="1"/>
  <c r="AG28" i="53"/>
  <c r="CB28" i="53" s="1"/>
  <c r="CQ28" i="53" s="1"/>
  <c r="AF28" i="53"/>
  <c r="CA28" i="53" s="1"/>
  <c r="CP28" i="53" s="1"/>
  <c r="AE28" i="53"/>
  <c r="BZ28" i="53" s="1"/>
  <c r="CO28" i="53" s="1"/>
  <c r="AD28" i="53"/>
  <c r="BY28" i="53" s="1"/>
  <c r="CN28" i="53" s="1"/>
  <c r="AC28" i="53"/>
  <c r="BX28" i="53" s="1"/>
  <c r="CM28" i="53" s="1"/>
  <c r="AB28" i="53"/>
  <c r="BW28" i="53" s="1"/>
  <c r="CL28" i="53" s="1"/>
  <c r="AA28" i="53"/>
  <c r="BV28" i="53" s="1"/>
  <c r="CK28" i="53" s="1"/>
  <c r="Z28" i="53"/>
  <c r="BU28" i="53" s="1"/>
  <c r="CJ28" i="53" s="1"/>
  <c r="Y28" i="53"/>
  <c r="BT28" i="53" s="1"/>
  <c r="X28" i="53"/>
  <c r="BS28" i="53" s="1"/>
  <c r="W28" i="53"/>
  <c r="BR28" i="53" s="1"/>
  <c r="V28" i="53"/>
  <c r="BQ28" i="53" s="1"/>
  <c r="U28" i="53"/>
  <c r="BP28" i="53" s="1"/>
  <c r="T28" i="53"/>
  <c r="BO28" i="53" s="1"/>
  <c r="S28" i="53"/>
  <c r="R28" i="53"/>
  <c r="BC129" i="53"/>
  <c r="BB129" i="53"/>
  <c r="BA129" i="53"/>
  <c r="AZ129" i="53"/>
  <c r="AY129" i="53"/>
  <c r="AX129" i="53"/>
  <c r="AW129" i="53"/>
  <c r="AV129" i="53"/>
  <c r="AU129" i="53"/>
  <c r="AT129" i="53"/>
  <c r="AS129" i="53"/>
  <c r="AR129" i="53"/>
  <c r="AQ129" i="53"/>
  <c r="AP129" i="53"/>
  <c r="BC128" i="53"/>
  <c r="BB128" i="53"/>
  <c r="BA128" i="53"/>
  <c r="AZ128" i="53"/>
  <c r="AY128" i="53"/>
  <c r="AX128" i="53"/>
  <c r="AW128" i="53"/>
  <c r="AV128" i="53"/>
  <c r="AU128" i="53"/>
  <c r="AT128" i="53"/>
  <c r="AS128" i="53"/>
  <c r="AR128" i="53"/>
  <c r="AQ128" i="53"/>
  <c r="AP128" i="53"/>
  <c r="BC127" i="53"/>
  <c r="BC28" i="53" s="1"/>
  <c r="BB127" i="53"/>
  <c r="BB28" i="53" s="1"/>
  <c r="BA127" i="53"/>
  <c r="BA28" i="53" s="1"/>
  <c r="AZ127" i="53"/>
  <c r="AZ28" i="53" s="1"/>
  <c r="AY127" i="53"/>
  <c r="AY28" i="53" s="1"/>
  <c r="AX127" i="53"/>
  <c r="AX28" i="53" s="1"/>
  <c r="AW127" i="53"/>
  <c r="AW28" i="53" s="1"/>
  <c r="AV127" i="53"/>
  <c r="AV28" i="53" s="1"/>
  <c r="AU127" i="53"/>
  <c r="AU28" i="53" s="1"/>
  <c r="AT127" i="53"/>
  <c r="AT28" i="53" s="1"/>
  <c r="AS127" i="53"/>
  <c r="AS28" i="53" s="1"/>
  <c r="AR127" i="53"/>
  <c r="AR28" i="53" s="1"/>
  <c r="AQ127" i="53"/>
  <c r="AQ28" i="53" s="1"/>
  <c r="AP127" i="53"/>
  <c r="AP28" i="53" s="1"/>
  <c r="BC126" i="53"/>
  <c r="BB126" i="53"/>
  <c r="BA126" i="53"/>
  <c r="AZ126" i="53"/>
  <c r="AY126" i="53"/>
  <c r="AX126" i="53"/>
  <c r="AW126" i="53"/>
  <c r="AV126" i="53"/>
  <c r="AU126" i="53"/>
  <c r="AT126" i="53"/>
  <c r="AS126" i="53"/>
  <c r="AR126" i="53"/>
  <c r="AQ126" i="53"/>
  <c r="AP126" i="53"/>
  <c r="BC125" i="53"/>
  <c r="BB125" i="53"/>
  <c r="BA125" i="53"/>
  <c r="AZ125" i="53"/>
  <c r="AY125" i="53"/>
  <c r="AX125" i="53"/>
  <c r="AW125" i="53"/>
  <c r="AV125" i="53"/>
  <c r="AU125" i="53"/>
  <c r="AT125" i="53"/>
  <c r="AS125" i="53"/>
  <c r="AR125" i="53"/>
  <c r="AQ125" i="53"/>
  <c r="AP125" i="53"/>
  <c r="BE32" i="53"/>
  <c r="CZ32" i="53" s="1"/>
  <c r="BF32" i="53"/>
  <c r="DA32" i="53" s="1"/>
  <c r="BG32" i="53"/>
  <c r="DB32" i="53" s="1"/>
  <c r="BH32" i="53"/>
  <c r="DC32" i="53" s="1"/>
  <c r="BI32" i="53"/>
  <c r="DD32" i="53" s="1"/>
  <c r="BD32" i="53"/>
  <c r="CY32" i="53" s="1"/>
  <c r="AA32" i="53"/>
  <c r="BV32" i="53" s="1"/>
  <c r="CK32" i="53" s="1"/>
  <c r="AB32" i="53"/>
  <c r="BW32" i="53" s="1"/>
  <c r="CL32" i="53" s="1"/>
  <c r="AC32" i="53"/>
  <c r="AS32" i="53" s="1"/>
  <c r="AD32" i="53"/>
  <c r="BY32" i="53" s="1"/>
  <c r="CN32" i="53" s="1"/>
  <c r="AE32" i="53"/>
  <c r="BZ32" i="53" s="1"/>
  <c r="CO32" i="53" s="1"/>
  <c r="AF32" i="53"/>
  <c r="CA32" i="53" s="1"/>
  <c r="CP32" i="53" s="1"/>
  <c r="AG32" i="53"/>
  <c r="AW32" i="53" s="1"/>
  <c r="AH32" i="53"/>
  <c r="AX32" i="53" s="1"/>
  <c r="AI32" i="53"/>
  <c r="CD32" i="53" s="1"/>
  <c r="CS32" i="53" s="1"/>
  <c r="AJ32" i="53"/>
  <c r="AZ32" i="53" s="1"/>
  <c r="AK32" i="53"/>
  <c r="CF32" i="53" s="1"/>
  <c r="CU32" i="53" s="1"/>
  <c r="AL32" i="53"/>
  <c r="CG32" i="53" s="1"/>
  <c r="CV32" i="53" s="1"/>
  <c r="AM32" i="53"/>
  <c r="BC32" i="53" s="1"/>
  <c r="Z32" i="53"/>
  <c r="AP32" i="53" s="1"/>
  <c r="S32" i="53"/>
  <c r="BN32" i="53" s="1"/>
  <c r="R32" i="53"/>
  <c r="BM32" i="53" s="1"/>
  <c r="AP86" i="53"/>
  <c r="AQ86" i="53"/>
  <c r="AR86" i="53"/>
  <c r="AS86" i="53"/>
  <c r="AT86" i="53"/>
  <c r="AU86" i="53"/>
  <c r="AV86" i="53"/>
  <c r="AW86" i="53"/>
  <c r="AX86" i="53"/>
  <c r="AY86" i="53"/>
  <c r="AZ86" i="53"/>
  <c r="BA86" i="53"/>
  <c r="BB86" i="53"/>
  <c r="BC86" i="53"/>
  <c r="AP87" i="53"/>
  <c r="AQ87" i="53"/>
  <c r="AR87" i="53"/>
  <c r="AS87" i="53"/>
  <c r="AT87" i="53"/>
  <c r="AU87" i="53"/>
  <c r="AV87" i="53"/>
  <c r="AW87" i="53"/>
  <c r="AX87" i="53"/>
  <c r="AY87" i="53"/>
  <c r="AZ87" i="53"/>
  <c r="BA87" i="53"/>
  <c r="BB87" i="53"/>
  <c r="BC87" i="53"/>
  <c r="AP88" i="53"/>
  <c r="AQ88" i="53"/>
  <c r="AR88" i="53"/>
  <c r="AS88" i="53"/>
  <c r="AT88" i="53"/>
  <c r="AU88" i="53"/>
  <c r="AV88" i="53"/>
  <c r="AW88" i="53"/>
  <c r="AX88" i="53"/>
  <c r="AY88" i="53"/>
  <c r="AZ88" i="53"/>
  <c r="BA88" i="53"/>
  <c r="BB88" i="53"/>
  <c r="BC88" i="53"/>
  <c r="AP89" i="53"/>
  <c r="AQ89" i="53"/>
  <c r="AR89" i="53"/>
  <c r="AS89" i="53"/>
  <c r="AT89" i="53"/>
  <c r="AU89" i="53"/>
  <c r="AV89" i="53"/>
  <c r="AW89" i="53"/>
  <c r="AX89" i="53"/>
  <c r="AY89" i="53"/>
  <c r="AZ89" i="53"/>
  <c r="BA89" i="53"/>
  <c r="BB89" i="53"/>
  <c r="BC89" i="53"/>
  <c r="AP90" i="53"/>
  <c r="AQ90" i="53"/>
  <c r="AR90" i="53"/>
  <c r="AS90" i="53"/>
  <c r="AT90" i="53"/>
  <c r="AU90" i="53"/>
  <c r="AV90" i="53"/>
  <c r="AW90" i="53"/>
  <c r="AX90" i="53"/>
  <c r="AY90" i="53"/>
  <c r="AZ90" i="53"/>
  <c r="BA90" i="53"/>
  <c r="BB90" i="53"/>
  <c r="BC90" i="53"/>
  <c r="AP91" i="53"/>
  <c r="AQ91" i="53"/>
  <c r="AR91" i="53"/>
  <c r="AS91" i="53"/>
  <c r="AT91" i="53"/>
  <c r="AU91" i="53"/>
  <c r="AV91" i="53"/>
  <c r="AW91" i="53"/>
  <c r="AX91" i="53"/>
  <c r="AY91" i="53"/>
  <c r="AZ91" i="53"/>
  <c r="BA91" i="53"/>
  <c r="BB91" i="53"/>
  <c r="BC91" i="53"/>
  <c r="AP92" i="53"/>
  <c r="AQ92" i="53"/>
  <c r="AR92" i="53"/>
  <c r="AS92" i="53"/>
  <c r="AT92" i="53"/>
  <c r="AU92" i="53"/>
  <c r="AV92" i="53"/>
  <c r="AW92" i="53"/>
  <c r="AX92" i="53"/>
  <c r="AY92" i="53"/>
  <c r="AZ92" i="53"/>
  <c r="BA92" i="53"/>
  <c r="BB92" i="53"/>
  <c r="BC92" i="53"/>
  <c r="AP93" i="53"/>
  <c r="AQ93" i="53"/>
  <c r="AR93" i="53"/>
  <c r="AS93" i="53"/>
  <c r="AT93" i="53"/>
  <c r="AU93" i="53"/>
  <c r="AV93" i="53"/>
  <c r="AW93" i="53"/>
  <c r="AX93" i="53"/>
  <c r="AY93" i="53"/>
  <c r="AZ93" i="53"/>
  <c r="BA93" i="53"/>
  <c r="BB93" i="53"/>
  <c r="BC93" i="53"/>
  <c r="AP94" i="53"/>
  <c r="AQ94" i="53"/>
  <c r="AR94" i="53"/>
  <c r="AS94" i="53"/>
  <c r="AT94" i="53"/>
  <c r="AU94" i="53"/>
  <c r="AV94" i="53"/>
  <c r="AW94" i="53"/>
  <c r="AX94" i="53"/>
  <c r="AY94" i="53"/>
  <c r="AZ94" i="53"/>
  <c r="BA94" i="53"/>
  <c r="BB94" i="53"/>
  <c r="BC94" i="53"/>
  <c r="AP95" i="53"/>
  <c r="AQ95" i="53"/>
  <c r="AR95" i="53"/>
  <c r="AS95" i="53"/>
  <c r="AT95" i="53"/>
  <c r="AU95" i="53"/>
  <c r="AV95" i="53"/>
  <c r="AW95" i="53"/>
  <c r="AX95" i="53"/>
  <c r="AY95" i="53"/>
  <c r="AZ95" i="53"/>
  <c r="BA95" i="53"/>
  <c r="BB95" i="53"/>
  <c r="BC95" i="53"/>
  <c r="AP96" i="53"/>
  <c r="AQ96" i="53"/>
  <c r="AR96" i="53"/>
  <c r="AS96" i="53"/>
  <c r="AT96" i="53"/>
  <c r="AU96" i="53"/>
  <c r="AV96" i="53"/>
  <c r="AW96" i="53"/>
  <c r="AX96" i="53"/>
  <c r="AY96" i="53"/>
  <c r="AZ96" i="53"/>
  <c r="BA96" i="53"/>
  <c r="BB96" i="53"/>
  <c r="BC96" i="53"/>
  <c r="AP97" i="53"/>
  <c r="AQ97" i="53"/>
  <c r="AR97" i="53"/>
  <c r="AS97" i="53"/>
  <c r="AT97" i="53"/>
  <c r="AU97" i="53"/>
  <c r="AV97" i="53"/>
  <c r="AW97" i="53"/>
  <c r="AX97" i="53"/>
  <c r="AY97" i="53"/>
  <c r="AZ97" i="53"/>
  <c r="BA97" i="53"/>
  <c r="BB97" i="53"/>
  <c r="BC97" i="53"/>
  <c r="AP98" i="53"/>
  <c r="AQ98" i="53"/>
  <c r="AR98" i="53"/>
  <c r="AS98" i="53"/>
  <c r="AT98" i="53"/>
  <c r="AU98" i="53"/>
  <c r="AV98" i="53"/>
  <c r="AW98" i="53"/>
  <c r="AX98" i="53"/>
  <c r="AY98" i="53"/>
  <c r="AZ98" i="53"/>
  <c r="BA98" i="53"/>
  <c r="BB98" i="53"/>
  <c r="BC98" i="53"/>
  <c r="AP99" i="53"/>
  <c r="AQ99" i="53"/>
  <c r="AR99" i="53"/>
  <c r="AS99" i="53"/>
  <c r="AT99" i="53"/>
  <c r="AU99" i="53"/>
  <c r="AV99" i="53"/>
  <c r="AW99" i="53"/>
  <c r="AX99" i="53"/>
  <c r="AY99" i="53"/>
  <c r="AZ99" i="53"/>
  <c r="BA99" i="53"/>
  <c r="BB99" i="53"/>
  <c r="BC99" i="53"/>
  <c r="AP100" i="53"/>
  <c r="AQ100" i="53"/>
  <c r="AR100" i="53"/>
  <c r="AS100" i="53"/>
  <c r="AT100" i="53"/>
  <c r="AU100" i="53"/>
  <c r="AV100" i="53"/>
  <c r="AW100" i="53"/>
  <c r="AX100" i="53"/>
  <c r="AY100" i="53"/>
  <c r="AZ100" i="53"/>
  <c r="BA100" i="53"/>
  <c r="BB100" i="53"/>
  <c r="BC100" i="53"/>
  <c r="AP101" i="53"/>
  <c r="AQ101" i="53"/>
  <c r="AR101" i="53"/>
  <c r="AS101" i="53"/>
  <c r="AT101" i="53"/>
  <c r="AU101" i="53"/>
  <c r="AV101" i="53"/>
  <c r="AW101" i="53"/>
  <c r="AX101" i="53"/>
  <c r="AY101" i="53"/>
  <c r="AZ101" i="53"/>
  <c r="BA101" i="53"/>
  <c r="BB101" i="53"/>
  <c r="BC101" i="53"/>
  <c r="AP102" i="53"/>
  <c r="AQ102" i="53"/>
  <c r="AR102" i="53"/>
  <c r="AS102" i="53"/>
  <c r="AT102" i="53"/>
  <c r="AU102" i="53"/>
  <c r="AV102" i="53"/>
  <c r="AW102" i="53"/>
  <c r="AX102" i="53"/>
  <c r="AY102" i="53"/>
  <c r="AZ102" i="53"/>
  <c r="BA102" i="53"/>
  <c r="BB102" i="53"/>
  <c r="BC102" i="53"/>
  <c r="AP103" i="53"/>
  <c r="AQ103" i="53"/>
  <c r="AR103" i="53"/>
  <c r="AS103" i="53"/>
  <c r="AT103" i="53"/>
  <c r="AU103" i="53"/>
  <c r="AV103" i="53"/>
  <c r="AW103" i="53"/>
  <c r="AX103" i="53"/>
  <c r="AY103" i="53"/>
  <c r="AZ103" i="53"/>
  <c r="BA103" i="53"/>
  <c r="BB103" i="53"/>
  <c r="BC103" i="53"/>
  <c r="AP104" i="53"/>
  <c r="AQ104" i="53"/>
  <c r="AR104" i="53"/>
  <c r="AS104" i="53"/>
  <c r="AT104" i="53"/>
  <c r="AU104" i="53"/>
  <c r="AV104" i="53"/>
  <c r="AW104" i="53"/>
  <c r="AX104" i="53"/>
  <c r="AY104" i="53"/>
  <c r="AZ104" i="53"/>
  <c r="BA104" i="53"/>
  <c r="BB104" i="53"/>
  <c r="BC104" i="53"/>
  <c r="AP105" i="53"/>
  <c r="AQ105" i="53"/>
  <c r="AR105" i="53"/>
  <c r="AS105" i="53"/>
  <c r="AT105" i="53"/>
  <c r="AU105" i="53"/>
  <c r="AV105" i="53"/>
  <c r="AW105" i="53"/>
  <c r="AX105" i="53"/>
  <c r="AY105" i="53"/>
  <c r="AZ105" i="53"/>
  <c r="BA105" i="53"/>
  <c r="BB105" i="53"/>
  <c r="BC105" i="53"/>
  <c r="AP106" i="53"/>
  <c r="AQ106" i="53"/>
  <c r="AR106" i="53"/>
  <c r="AS106" i="53"/>
  <c r="AT106" i="53"/>
  <c r="AU106" i="53"/>
  <c r="AV106" i="53"/>
  <c r="AW106" i="53"/>
  <c r="AX106" i="53"/>
  <c r="AY106" i="53"/>
  <c r="AZ106" i="53"/>
  <c r="BA106" i="53"/>
  <c r="BB106" i="53"/>
  <c r="BC106" i="53"/>
  <c r="AP107" i="53"/>
  <c r="AQ107" i="53"/>
  <c r="AR107" i="53"/>
  <c r="AS107" i="53"/>
  <c r="AT107" i="53"/>
  <c r="AU107" i="53"/>
  <c r="AV107" i="53"/>
  <c r="AW107" i="53"/>
  <c r="AX107" i="53"/>
  <c r="AY107" i="53"/>
  <c r="AZ107" i="53"/>
  <c r="BA107" i="53"/>
  <c r="BB107" i="53"/>
  <c r="BC107" i="53"/>
  <c r="AP108" i="53"/>
  <c r="AQ108" i="53"/>
  <c r="AR108" i="53"/>
  <c r="AS108" i="53"/>
  <c r="AT108" i="53"/>
  <c r="AU108" i="53"/>
  <c r="AV108" i="53"/>
  <c r="AW108" i="53"/>
  <c r="AX108" i="53"/>
  <c r="AY108" i="53"/>
  <c r="AZ108" i="53"/>
  <c r="BA108" i="53"/>
  <c r="BB108" i="53"/>
  <c r="BC108" i="53"/>
  <c r="AP109" i="53"/>
  <c r="AQ109" i="53"/>
  <c r="AR109" i="53"/>
  <c r="AS109" i="53"/>
  <c r="AT109" i="53"/>
  <c r="AU109" i="53"/>
  <c r="AV109" i="53"/>
  <c r="AW109" i="53"/>
  <c r="AX109" i="53"/>
  <c r="AY109" i="53"/>
  <c r="AZ109" i="53"/>
  <c r="BA109" i="53"/>
  <c r="BB109" i="53"/>
  <c r="BC109" i="53"/>
  <c r="AP110" i="53"/>
  <c r="AQ110" i="53"/>
  <c r="AR110" i="53"/>
  <c r="AS110" i="53"/>
  <c r="AT110" i="53"/>
  <c r="AU110" i="53"/>
  <c r="AV110" i="53"/>
  <c r="AW110" i="53"/>
  <c r="AX110" i="53"/>
  <c r="AY110" i="53"/>
  <c r="AZ110" i="53"/>
  <c r="BA110" i="53"/>
  <c r="BB110" i="53"/>
  <c r="BC110" i="53"/>
  <c r="AP111" i="53"/>
  <c r="AQ111" i="53"/>
  <c r="AR111" i="53"/>
  <c r="AS111" i="53"/>
  <c r="AT111" i="53"/>
  <c r="AU111" i="53"/>
  <c r="AV111" i="53"/>
  <c r="AW111" i="53"/>
  <c r="AX111" i="53"/>
  <c r="AY111" i="53"/>
  <c r="AZ111" i="53"/>
  <c r="BA111" i="53"/>
  <c r="BB111" i="53"/>
  <c r="BC111" i="53"/>
  <c r="AP112" i="53"/>
  <c r="AQ112" i="53"/>
  <c r="AR112" i="53"/>
  <c r="AS112" i="53"/>
  <c r="AT112" i="53"/>
  <c r="AU112" i="53"/>
  <c r="AV112" i="53"/>
  <c r="AW112" i="53"/>
  <c r="AX112" i="53"/>
  <c r="AY112" i="53"/>
  <c r="AZ112" i="53"/>
  <c r="BA112" i="53"/>
  <c r="BB112" i="53"/>
  <c r="BC112" i="53"/>
  <c r="AP113" i="53"/>
  <c r="AQ113" i="53"/>
  <c r="AR113" i="53"/>
  <c r="AS113" i="53"/>
  <c r="AT113" i="53"/>
  <c r="AU113" i="53"/>
  <c r="AV113" i="53"/>
  <c r="AW113" i="53"/>
  <c r="AX113" i="53"/>
  <c r="AY113" i="53"/>
  <c r="AZ113" i="53"/>
  <c r="BA113" i="53"/>
  <c r="BB113" i="53"/>
  <c r="BC113" i="53"/>
  <c r="AP114" i="53"/>
  <c r="AQ114" i="53"/>
  <c r="AR114" i="53"/>
  <c r="AS114" i="53"/>
  <c r="AT114" i="53"/>
  <c r="AU114" i="53"/>
  <c r="AV114" i="53"/>
  <c r="AW114" i="53"/>
  <c r="AX114" i="53"/>
  <c r="AY114" i="53"/>
  <c r="AZ114" i="53"/>
  <c r="BA114" i="53"/>
  <c r="BB114" i="53"/>
  <c r="BC114" i="53"/>
  <c r="AP115" i="53"/>
  <c r="AQ115" i="53"/>
  <c r="AR115" i="53"/>
  <c r="AS115" i="53"/>
  <c r="AT115" i="53"/>
  <c r="AU115" i="53"/>
  <c r="AV115" i="53"/>
  <c r="AW115" i="53"/>
  <c r="AX115" i="53"/>
  <c r="AY115" i="53"/>
  <c r="AZ115" i="53"/>
  <c r="BA115" i="53"/>
  <c r="BB115" i="53"/>
  <c r="BC115" i="53"/>
  <c r="AP116" i="53"/>
  <c r="AQ116" i="53"/>
  <c r="AR116" i="53"/>
  <c r="AS116" i="53"/>
  <c r="AT116" i="53"/>
  <c r="AU116" i="53"/>
  <c r="AV116" i="53"/>
  <c r="AW116" i="53"/>
  <c r="AX116" i="53"/>
  <c r="AY116" i="53"/>
  <c r="AZ116" i="53"/>
  <c r="BA116" i="53"/>
  <c r="BB116" i="53"/>
  <c r="BC116" i="53"/>
  <c r="AP117" i="53"/>
  <c r="AQ117" i="53"/>
  <c r="AR117" i="53"/>
  <c r="AS117" i="53"/>
  <c r="AT117" i="53"/>
  <c r="AU117" i="53"/>
  <c r="AV117" i="53"/>
  <c r="AW117" i="53"/>
  <c r="AX117" i="53"/>
  <c r="AY117" i="53"/>
  <c r="AZ117" i="53"/>
  <c r="BA117" i="53"/>
  <c r="BB117" i="53"/>
  <c r="BC117" i="53"/>
  <c r="AP118" i="53"/>
  <c r="AQ118" i="53"/>
  <c r="AR118" i="53"/>
  <c r="AS118" i="53"/>
  <c r="AT118" i="53"/>
  <c r="AU118" i="53"/>
  <c r="AV118" i="53"/>
  <c r="AW118" i="53"/>
  <c r="AX118" i="53"/>
  <c r="AY118" i="53"/>
  <c r="AZ118" i="53"/>
  <c r="BA118" i="53"/>
  <c r="BB118" i="53"/>
  <c r="BC118" i="53"/>
  <c r="AP119" i="53"/>
  <c r="AQ119" i="53"/>
  <c r="AR119" i="53"/>
  <c r="AS119" i="53"/>
  <c r="AT119" i="53"/>
  <c r="AU119" i="53"/>
  <c r="AV119" i="53"/>
  <c r="AW119" i="53"/>
  <c r="AX119" i="53"/>
  <c r="AY119" i="53"/>
  <c r="AZ119" i="53"/>
  <c r="BA119" i="53"/>
  <c r="BB119" i="53"/>
  <c r="BC119" i="53"/>
  <c r="AQ85" i="53"/>
  <c r="AR85" i="53"/>
  <c r="AS85" i="53"/>
  <c r="AT85" i="53"/>
  <c r="AU85" i="53"/>
  <c r="AV85" i="53"/>
  <c r="AW85" i="53"/>
  <c r="AX85" i="53"/>
  <c r="AY85" i="53"/>
  <c r="AZ85" i="53"/>
  <c r="BA85" i="53"/>
  <c r="BB85" i="53"/>
  <c r="BC85" i="53"/>
  <c r="AP85" i="53"/>
  <c r="BI33" i="53"/>
  <c r="DD33" i="53" s="1"/>
  <c r="BH33" i="53"/>
  <c r="DC33" i="53" s="1"/>
  <c r="BG33" i="53"/>
  <c r="DB33" i="53" s="1"/>
  <c r="BF33" i="53"/>
  <c r="DA33" i="53" s="1"/>
  <c r="BE33" i="53"/>
  <c r="CZ33" i="53" s="1"/>
  <c r="BD33" i="53"/>
  <c r="CY33" i="53" s="1"/>
  <c r="BC33" i="53"/>
  <c r="BB33" i="53"/>
  <c r="BA33" i="53"/>
  <c r="AZ33" i="53"/>
  <c r="AY33" i="53"/>
  <c r="AX33" i="53"/>
  <c r="AW33" i="53"/>
  <c r="AV33" i="53"/>
  <c r="AU33" i="53"/>
  <c r="AT33" i="53"/>
  <c r="AS33" i="53"/>
  <c r="AR33" i="53"/>
  <c r="AQ33" i="53"/>
  <c r="AP33" i="53"/>
  <c r="AM33" i="53"/>
  <c r="CH33" i="53" s="1"/>
  <c r="CW33" i="53" s="1"/>
  <c r="AL33" i="53"/>
  <c r="CG33" i="53" s="1"/>
  <c r="CV33" i="53" s="1"/>
  <c r="AK33" i="53"/>
  <c r="CF33" i="53" s="1"/>
  <c r="CU33" i="53" s="1"/>
  <c r="AJ33" i="53"/>
  <c r="CE33" i="53" s="1"/>
  <c r="CT33" i="53" s="1"/>
  <c r="AI33" i="53"/>
  <c r="CD33" i="53" s="1"/>
  <c r="CS33" i="53" s="1"/>
  <c r="AH33" i="53"/>
  <c r="CC33" i="53" s="1"/>
  <c r="CR33" i="53" s="1"/>
  <c r="AG33" i="53"/>
  <c r="CB33" i="53" s="1"/>
  <c r="CQ33" i="53" s="1"/>
  <c r="AF33" i="53"/>
  <c r="CA33" i="53" s="1"/>
  <c r="CP33" i="53" s="1"/>
  <c r="AE33" i="53"/>
  <c r="BZ33" i="53" s="1"/>
  <c r="CO33" i="53" s="1"/>
  <c r="AD33" i="53"/>
  <c r="BY33" i="53" s="1"/>
  <c r="CN33" i="53" s="1"/>
  <c r="AC33" i="53"/>
  <c r="BX33" i="53" s="1"/>
  <c r="CM33" i="53" s="1"/>
  <c r="AB33" i="53"/>
  <c r="BW33" i="53" s="1"/>
  <c r="CL33" i="53" s="1"/>
  <c r="AA33" i="53"/>
  <c r="BV33" i="53" s="1"/>
  <c r="CK33" i="53" s="1"/>
  <c r="Z33" i="53"/>
  <c r="BU33" i="53" s="1"/>
  <c r="CJ33" i="53" s="1"/>
  <c r="Y33" i="53"/>
  <c r="BT33" i="53" s="1"/>
  <c r="X33" i="53"/>
  <c r="BS33" i="53" s="1"/>
  <c r="W33" i="53"/>
  <c r="BR33" i="53" s="1"/>
  <c r="V33" i="53"/>
  <c r="BQ33" i="53" s="1"/>
  <c r="U33" i="53"/>
  <c r="BP33" i="53" s="1"/>
  <c r="T33" i="53"/>
  <c r="BO33" i="53" s="1"/>
  <c r="S33" i="53"/>
  <c r="R33" i="53"/>
  <c r="BI27" i="53"/>
  <c r="DD27" i="53" s="1"/>
  <c r="BH27" i="53"/>
  <c r="DC27" i="53" s="1"/>
  <c r="BG27" i="53"/>
  <c r="DB27" i="53" s="1"/>
  <c r="BF27" i="53"/>
  <c r="DA27" i="53" s="1"/>
  <c r="BE27" i="53"/>
  <c r="CZ27" i="53" s="1"/>
  <c r="BD27" i="53"/>
  <c r="CY27" i="53" s="1"/>
  <c r="AM27" i="53"/>
  <c r="CH27" i="53" s="1"/>
  <c r="CW27" i="53" s="1"/>
  <c r="AL27" i="53"/>
  <c r="BB27" i="53" s="1"/>
  <c r="AK27" i="53"/>
  <c r="BA27" i="53" s="1"/>
  <c r="AJ27" i="53"/>
  <c r="AZ27" i="53" s="1"/>
  <c r="AI27" i="53"/>
  <c r="AY27" i="53" s="1"/>
  <c r="AH27" i="53"/>
  <c r="CC27" i="53" s="1"/>
  <c r="CR27" i="53" s="1"/>
  <c r="AG27" i="53"/>
  <c r="CB27" i="53" s="1"/>
  <c r="CQ27" i="53" s="1"/>
  <c r="AF27" i="53"/>
  <c r="CA27" i="53" s="1"/>
  <c r="CP27" i="53" s="1"/>
  <c r="AE27" i="53"/>
  <c r="AU27" i="53" s="1"/>
  <c r="AD27" i="53"/>
  <c r="AT27" i="53" s="1"/>
  <c r="AC27" i="53"/>
  <c r="AS27" i="53" s="1"/>
  <c r="AB27" i="53"/>
  <c r="AR27" i="53" s="1"/>
  <c r="AA27" i="53"/>
  <c r="BV27" i="53" s="1"/>
  <c r="CK27" i="53" s="1"/>
  <c r="Z27" i="53"/>
  <c r="BU27" i="53" s="1"/>
  <c r="CJ27" i="53" s="1"/>
  <c r="Y27" i="53"/>
  <c r="BT27" i="53" s="1"/>
  <c r="X27" i="53"/>
  <c r="BS27" i="53" s="1"/>
  <c r="W27" i="53"/>
  <c r="BR27" i="53" s="1"/>
  <c r="V27" i="53"/>
  <c r="BQ27" i="53" s="1"/>
  <c r="U27" i="53"/>
  <c r="BP27" i="53" s="1"/>
  <c r="T27" i="53"/>
  <c r="BO27" i="53" s="1"/>
  <c r="S27" i="53"/>
  <c r="S8" i="53"/>
  <c r="BN8" i="53" s="1"/>
  <c r="R8" i="53"/>
  <c r="BM8" i="53" s="1"/>
  <c r="R27" i="53"/>
  <c r="AP61" i="53"/>
  <c r="AQ61" i="53"/>
  <c r="AR61" i="53"/>
  <c r="AS61" i="53"/>
  <c r="AT61" i="53"/>
  <c r="AP62" i="53"/>
  <c r="AQ62" i="53"/>
  <c r="AR62" i="53"/>
  <c r="AS62" i="53"/>
  <c r="AT62" i="53"/>
  <c r="AP63" i="53"/>
  <c r="AQ63" i="53"/>
  <c r="AR63" i="53"/>
  <c r="AS63" i="53"/>
  <c r="AT63" i="53"/>
  <c r="AP64" i="53"/>
  <c r="AQ64" i="53"/>
  <c r="AR64" i="53"/>
  <c r="AS64" i="53"/>
  <c r="AT64" i="53"/>
  <c r="AP65" i="53"/>
  <c r="AQ65" i="53"/>
  <c r="AR65" i="53"/>
  <c r="AS65" i="53"/>
  <c r="AT65" i="53"/>
  <c r="AP66" i="53"/>
  <c r="AQ66" i="53"/>
  <c r="AR66" i="53"/>
  <c r="AS66" i="53"/>
  <c r="AT66" i="53"/>
  <c r="AU66" i="53"/>
  <c r="AV66" i="53"/>
  <c r="AW66" i="53"/>
  <c r="AX66" i="53"/>
  <c r="AY66" i="53"/>
  <c r="AZ66" i="53"/>
  <c r="BA66" i="53"/>
  <c r="BB66" i="53"/>
  <c r="BC66" i="53"/>
  <c r="BC65" i="53"/>
  <c r="BB65" i="53"/>
  <c r="BA65" i="53"/>
  <c r="AZ65" i="53"/>
  <c r="AY65" i="53"/>
  <c r="AX65" i="53"/>
  <c r="AW65" i="53"/>
  <c r="AV65" i="53"/>
  <c r="AU65" i="53"/>
  <c r="BC64" i="53"/>
  <c r="BB64" i="53"/>
  <c r="BA64" i="53"/>
  <c r="AZ64" i="53"/>
  <c r="AY64" i="53"/>
  <c r="AX64" i="53"/>
  <c r="AW64" i="53"/>
  <c r="AV64" i="53"/>
  <c r="AU64" i="53"/>
  <c r="BC63" i="53"/>
  <c r="BB63" i="53"/>
  <c r="BA63" i="53"/>
  <c r="AZ63" i="53"/>
  <c r="AY63" i="53"/>
  <c r="AX63" i="53"/>
  <c r="AW63" i="53"/>
  <c r="AV63" i="53"/>
  <c r="AU63" i="53"/>
  <c r="BC62" i="53"/>
  <c r="BB62" i="53"/>
  <c r="BA62" i="53"/>
  <c r="AZ62" i="53"/>
  <c r="AY62" i="53"/>
  <c r="AX62" i="53"/>
  <c r="AW62" i="53"/>
  <c r="AV62" i="53"/>
  <c r="AU62" i="53"/>
  <c r="BC61" i="53"/>
  <c r="BB61" i="53"/>
  <c r="BA61" i="53"/>
  <c r="AZ61" i="53"/>
  <c r="AY61" i="53"/>
  <c r="AX61" i="53"/>
  <c r="AW61" i="53"/>
  <c r="AV61" i="53"/>
  <c r="AU61" i="53"/>
  <c r="AQ52" i="53"/>
  <c r="AR52" i="53"/>
  <c r="AS52" i="53"/>
  <c r="AT52" i="53"/>
  <c r="AU52" i="53"/>
  <c r="AV52" i="53"/>
  <c r="AW52" i="53"/>
  <c r="AX52" i="53"/>
  <c r="AY52" i="53"/>
  <c r="AZ52" i="53"/>
  <c r="BA52" i="53"/>
  <c r="BB52" i="53"/>
  <c r="BC52" i="53"/>
  <c r="AQ53" i="53"/>
  <c r="AQ8" i="53" s="1"/>
  <c r="CK8" i="53" s="1"/>
  <c r="AR53" i="53"/>
  <c r="AR8" i="53" s="1"/>
  <c r="CL8" i="53" s="1"/>
  <c r="AS53" i="53"/>
  <c r="AS8" i="53" s="1"/>
  <c r="CM8" i="53" s="1"/>
  <c r="AT53" i="53"/>
  <c r="AT8" i="53" s="1"/>
  <c r="CN8" i="53" s="1"/>
  <c r="AU53" i="53"/>
  <c r="AU8" i="53" s="1"/>
  <c r="CO8" i="53" s="1"/>
  <c r="AV53" i="53"/>
  <c r="AV8" i="53" s="1"/>
  <c r="CP8" i="53" s="1"/>
  <c r="AW53" i="53"/>
  <c r="AW8" i="53" s="1"/>
  <c r="CQ8" i="53" s="1"/>
  <c r="AX53" i="53"/>
  <c r="AX8" i="53" s="1"/>
  <c r="CR8" i="53" s="1"/>
  <c r="AY53" i="53"/>
  <c r="AY8" i="53" s="1"/>
  <c r="CS8" i="53" s="1"/>
  <c r="AZ53" i="53"/>
  <c r="AZ8" i="53" s="1"/>
  <c r="CT8" i="53" s="1"/>
  <c r="BA53" i="53"/>
  <c r="BA8" i="53" s="1"/>
  <c r="CU8" i="53" s="1"/>
  <c r="BB53" i="53"/>
  <c r="BB8" i="53" s="1"/>
  <c r="CV8" i="53" s="1"/>
  <c r="BC53" i="53"/>
  <c r="BC8" i="53" s="1"/>
  <c r="CW8" i="53" s="1"/>
  <c r="AQ54" i="53"/>
  <c r="AR54" i="53"/>
  <c r="AS54" i="53"/>
  <c r="AT54" i="53"/>
  <c r="AU54" i="53"/>
  <c r="AV54" i="53"/>
  <c r="AW54" i="53"/>
  <c r="AX54" i="53"/>
  <c r="AY54" i="53"/>
  <c r="AZ54" i="53"/>
  <c r="BA54" i="53"/>
  <c r="BB54" i="53"/>
  <c r="BC54" i="53"/>
  <c r="AQ55" i="53"/>
  <c r="AR55" i="53"/>
  <c r="AS55" i="53"/>
  <c r="AT55" i="53"/>
  <c r="AU55" i="53"/>
  <c r="AV55" i="53"/>
  <c r="AW55" i="53"/>
  <c r="AX55" i="53"/>
  <c r="AY55" i="53"/>
  <c r="AZ55" i="53"/>
  <c r="BA55" i="53"/>
  <c r="BB55" i="53"/>
  <c r="BC55" i="53"/>
  <c r="AQ56" i="53"/>
  <c r="AR56" i="53"/>
  <c r="AS56" i="53"/>
  <c r="AT56" i="53"/>
  <c r="AU56" i="53"/>
  <c r="AV56" i="53"/>
  <c r="AW56" i="53"/>
  <c r="AX56" i="53"/>
  <c r="AY56" i="53"/>
  <c r="AZ56" i="53"/>
  <c r="BA56" i="53"/>
  <c r="BB56" i="53"/>
  <c r="BC56" i="53"/>
  <c r="AP53" i="53"/>
  <c r="AP8" i="53" s="1"/>
  <c r="CJ8" i="53" s="1"/>
  <c r="AP54" i="53"/>
  <c r="AP55" i="53"/>
  <c r="AP56" i="53"/>
  <c r="AP52" i="53"/>
  <c r="BI8" i="53"/>
  <c r="DD8" i="53" s="1"/>
  <c r="BH8" i="53"/>
  <c r="DC8" i="53" s="1"/>
  <c r="BG8" i="53"/>
  <c r="DB8" i="53" s="1"/>
  <c r="BF8" i="53"/>
  <c r="DA8" i="53" s="1"/>
  <c r="BE8" i="53"/>
  <c r="CZ8" i="53" s="1"/>
  <c r="BD8" i="53"/>
  <c r="CY8" i="53" s="1"/>
  <c r="AM8" i="53"/>
  <c r="CH8" i="53" s="1"/>
  <c r="AL8" i="53"/>
  <c r="CG8" i="53" s="1"/>
  <c r="AK8" i="53"/>
  <c r="CF8" i="53" s="1"/>
  <c r="AJ8" i="53"/>
  <c r="CE8" i="53" s="1"/>
  <c r="AI8" i="53"/>
  <c r="CD8" i="53" s="1"/>
  <c r="AH8" i="53"/>
  <c r="CC8" i="53" s="1"/>
  <c r="AG8" i="53"/>
  <c r="CB8" i="53" s="1"/>
  <c r="AF8" i="53"/>
  <c r="CA8" i="53" s="1"/>
  <c r="AE8" i="53"/>
  <c r="BZ8" i="53" s="1"/>
  <c r="AD8" i="53"/>
  <c r="BY8" i="53" s="1"/>
  <c r="AC8" i="53"/>
  <c r="BX8" i="53" s="1"/>
  <c r="AB8" i="53"/>
  <c r="BW8" i="53" s="1"/>
  <c r="AA8" i="53"/>
  <c r="BV8" i="53" s="1"/>
  <c r="Z8" i="53"/>
  <c r="BU8" i="53" s="1"/>
  <c r="Y8" i="53"/>
  <c r="BT8" i="53" s="1"/>
  <c r="X8" i="53"/>
  <c r="BS8" i="53" s="1"/>
  <c r="W8" i="53"/>
  <c r="BR8" i="53" s="1"/>
  <c r="V8" i="53"/>
  <c r="BQ8" i="53" s="1"/>
  <c r="U8" i="53"/>
  <c r="BP8" i="53" s="1"/>
  <c r="AU33" i="56"/>
  <c r="AT33" i="56"/>
  <c r="AS33" i="56"/>
  <c r="AR33" i="56"/>
  <c r="AQ33" i="56"/>
  <c r="AP33" i="56"/>
  <c r="AN33" i="56"/>
  <c r="AM33" i="56"/>
  <c r="AL33" i="56"/>
  <c r="AK33" i="56"/>
  <c r="AG33" i="56"/>
  <c r="AF33" i="56"/>
  <c r="AE33" i="56"/>
  <c r="AD33" i="56"/>
  <c r="AC33" i="56"/>
  <c r="U33" i="56"/>
  <c r="T33" i="56"/>
  <c r="AB33" i="56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AM45" i="35"/>
  <c r="AL45" i="35"/>
  <c r="AK45" i="35"/>
  <c r="AJ45" i="35"/>
  <c r="AI45" i="35"/>
  <c r="AH45" i="35"/>
  <c r="AG45" i="35"/>
  <c r="AF45" i="35"/>
  <c r="AE45" i="35"/>
  <c r="AD45" i="35"/>
  <c r="AC45" i="35"/>
  <c r="AB45" i="35"/>
  <c r="AA45" i="35"/>
  <c r="Z45" i="35"/>
  <c r="AM33" i="35"/>
  <c r="AL33" i="35"/>
  <c r="AK33" i="35"/>
  <c r="AJ33" i="35"/>
  <c r="AI33" i="35"/>
  <c r="AH33" i="35"/>
  <c r="AG33" i="35"/>
  <c r="AF33" i="35"/>
  <c r="AE33" i="35"/>
  <c r="AD33" i="35"/>
  <c r="AC33" i="35"/>
  <c r="AB33" i="35"/>
  <c r="AA33" i="35"/>
  <c r="Z33" i="35"/>
  <c r="F37" i="35"/>
  <c r="H37" i="35" s="1"/>
  <c r="K37" i="35" s="1"/>
  <c r="F36" i="35"/>
  <c r="H36" i="35" s="1"/>
  <c r="K36" i="35" s="1"/>
  <c r="F25" i="35"/>
  <c r="H25" i="35" s="1"/>
  <c r="K25" i="35" s="1"/>
  <c r="F24" i="35"/>
  <c r="H24" i="35" s="1"/>
  <c r="K24" i="35" s="1"/>
  <c r="Z24" i="35" s="1"/>
  <c r="F6" i="35"/>
  <c r="H6" i="35" s="1"/>
  <c r="K6" i="35" s="1"/>
  <c r="F7" i="35"/>
  <c r="H7" i="35" s="1"/>
  <c r="K7" i="35" s="1"/>
  <c r="F8" i="35"/>
  <c r="H8" i="35" s="1"/>
  <c r="K8" i="35" s="1"/>
  <c r="F9" i="35"/>
  <c r="H9" i="35" s="1"/>
  <c r="K9" i="35" s="1"/>
  <c r="F10" i="35"/>
  <c r="H10" i="35" s="1"/>
  <c r="K10" i="35" s="1"/>
  <c r="F11" i="35"/>
  <c r="H11" i="35" s="1"/>
  <c r="K11" i="35" s="1"/>
  <c r="AJ11" i="35" s="1"/>
  <c r="T4" i="57"/>
  <c r="CH31" i="53"/>
  <c r="CW31" i="53" s="1"/>
  <c r="CG31" i="53"/>
  <c r="CV31" i="53" s="1"/>
  <c r="CF31" i="53"/>
  <c r="CU31" i="53" s="1"/>
  <c r="CE31" i="53"/>
  <c r="CT31" i="53" s="1"/>
  <c r="CD31" i="53"/>
  <c r="CS31" i="53" s="1"/>
  <c r="CC31" i="53"/>
  <c r="CR31" i="53" s="1"/>
  <c r="CB31" i="53"/>
  <c r="CQ31" i="53" s="1"/>
  <c r="CA31" i="53"/>
  <c r="CP31" i="53" s="1"/>
  <c r="BZ31" i="53"/>
  <c r="CO31" i="53" s="1"/>
  <c r="BY31" i="53"/>
  <c r="CN31" i="53" s="1"/>
  <c r="BX31" i="53"/>
  <c r="CM31" i="53" s="1"/>
  <c r="BW31" i="53"/>
  <c r="CL31" i="53" s="1"/>
  <c r="BV31" i="53"/>
  <c r="CK31" i="53" s="1"/>
  <c r="BU31" i="53"/>
  <c r="CJ31" i="53" s="1"/>
  <c r="CH29" i="53"/>
  <c r="CW29" i="53" s="1"/>
  <c r="CG29" i="53"/>
  <c r="CV29" i="53" s="1"/>
  <c r="CF29" i="53"/>
  <c r="CU29" i="53" s="1"/>
  <c r="CE29" i="53"/>
  <c r="CT29" i="53" s="1"/>
  <c r="CD29" i="53"/>
  <c r="CS29" i="53" s="1"/>
  <c r="CC29" i="53"/>
  <c r="CR29" i="53" s="1"/>
  <c r="CB29" i="53"/>
  <c r="CQ29" i="53" s="1"/>
  <c r="CA29" i="53"/>
  <c r="CP29" i="53" s="1"/>
  <c r="BZ29" i="53"/>
  <c r="CO29" i="53" s="1"/>
  <c r="BY29" i="53"/>
  <c r="CN29" i="53" s="1"/>
  <c r="BX29" i="53"/>
  <c r="CM29" i="53" s="1"/>
  <c r="BW29" i="53"/>
  <c r="CL29" i="53" s="1"/>
  <c r="BV29" i="53"/>
  <c r="CK29" i="53" s="1"/>
  <c r="BU29" i="53"/>
  <c r="CJ29" i="53" s="1"/>
  <c r="BT32" i="53"/>
  <c r="BS32" i="53"/>
  <c r="BR32" i="53"/>
  <c r="BQ32" i="53"/>
  <c r="BP32" i="53"/>
  <c r="BO32" i="53"/>
  <c r="BT31" i="53"/>
  <c r="BS31" i="53"/>
  <c r="BR31" i="53"/>
  <c r="BQ31" i="53"/>
  <c r="BP31" i="53"/>
  <c r="BO31" i="53"/>
  <c r="BT29" i="53"/>
  <c r="BS29" i="53"/>
  <c r="BR29" i="53"/>
  <c r="BQ29" i="53"/>
  <c r="BP29" i="53"/>
  <c r="BO29" i="53"/>
  <c r="BC31" i="53"/>
  <c r="BB31" i="53"/>
  <c r="BA31" i="53"/>
  <c r="AZ31" i="53"/>
  <c r="AY31" i="53"/>
  <c r="AX31" i="53"/>
  <c r="AW31" i="53"/>
  <c r="AV31" i="53"/>
  <c r="AU31" i="53"/>
  <c r="AT31" i="53"/>
  <c r="AS31" i="53"/>
  <c r="AR31" i="53"/>
  <c r="AQ31" i="53"/>
  <c r="AP31" i="53"/>
  <c r="BC29" i="53"/>
  <c r="BB29" i="53"/>
  <c r="BA29" i="53"/>
  <c r="AZ29" i="53"/>
  <c r="AY29" i="53"/>
  <c r="AX29" i="53"/>
  <c r="AW29" i="53"/>
  <c r="AV29" i="53"/>
  <c r="AU29" i="53"/>
  <c r="AT29" i="53"/>
  <c r="AS29" i="53"/>
  <c r="AR29" i="53"/>
  <c r="AQ29" i="53"/>
  <c r="AP29" i="53"/>
  <c r="CW10" i="53"/>
  <c r="CR10" i="53"/>
  <c r="CP10" i="53"/>
  <c r="Y25" i="36"/>
  <c r="Y24" i="36"/>
  <c r="Y23" i="36"/>
  <c r="Y22" i="36"/>
  <c r="Y21" i="36"/>
  <c r="Y20" i="36"/>
  <c r="Y19" i="36"/>
  <c r="Y18" i="36"/>
  <c r="Y17" i="36"/>
  <c r="Y16" i="36"/>
  <c r="R10" i="36"/>
  <c r="Q10" i="36"/>
  <c r="R9" i="36"/>
  <c r="T9" i="36" s="1"/>
  <c r="Q9" i="36"/>
  <c r="R8" i="36"/>
  <c r="U8" i="36" s="1"/>
  <c r="W8" i="36" s="1"/>
  <c r="Q8" i="36"/>
  <c r="S8" i="36"/>
  <c r="CE32" i="66"/>
  <c r="CT32" i="66" s="1"/>
  <c r="BX32" i="66"/>
  <c r="CM32" i="66" s="1"/>
  <c r="AW32" i="66"/>
  <c r="T74" i="52"/>
  <c r="S59" i="52"/>
  <c r="T73" i="52"/>
  <c r="AO58" i="52"/>
  <c r="AQ75" i="52"/>
  <c r="AQ7" i="52" s="1"/>
  <c r="BU7" i="52" s="1"/>
  <c r="T60" i="52"/>
  <c r="AO61" i="52"/>
  <c r="AM74" i="52"/>
  <c r="AJ61" i="52"/>
  <c r="AJ76" i="52"/>
  <c r="AU7" i="52"/>
  <c r="V58" i="52"/>
  <c r="AJ60" i="52"/>
  <c r="BV32" i="66"/>
  <c r="CK32" i="66" s="1"/>
  <c r="AX32" i="66"/>
  <c r="AJ75" i="52"/>
  <c r="AJ7" i="52" s="1"/>
  <c r="BN7" i="52" s="1"/>
  <c r="R60" i="52"/>
  <c r="AN76" i="52"/>
  <c r="AL75" i="52"/>
  <c r="AL7" i="52" s="1"/>
  <c r="BP7" i="52" s="1"/>
  <c r="W75" i="52"/>
  <c r="W7" i="52" s="1"/>
  <c r="BA7" i="52" s="1"/>
  <c r="AM60" i="52"/>
  <c r="AO59" i="52"/>
  <c r="W76" i="52"/>
  <c r="AK60" i="52"/>
  <c r="AQ59" i="52"/>
  <c r="AJ74" i="52"/>
  <c r="U61" i="52"/>
  <c r="AL73" i="52"/>
  <c r="AN75" i="52"/>
  <c r="AN7" i="52" s="1"/>
  <c r="BR7" i="52" s="1"/>
  <c r="AQ61" i="52"/>
  <c r="U73" i="52"/>
  <c r="AM73" i="52"/>
  <c r="AI58" i="52"/>
  <c r="AH75" i="52"/>
  <c r="AH7" i="52" s="1"/>
  <c r="BL7" i="52" s="1"/>
  <c r="AH60" i="52"/>
  <c r="U76" i="52"/>
  <c r="AL76" i="52"/>
  <c r="AL61" i="52"/>
  <c r="V74" i="52"/>
  <c r="T75" i="52"/>
  <c r="T7" i="52" s="1"/>
  <c r="AX7" i="52" s="1"/>
  <c r="U59" i="52"/>
  <c r="R75" i="52"/>
  <c r="R7" i="52" s="1"/>
  <c r="AV7" i="52" s="1"/>
  <c r="W60" i="52"/>
  <c r="AH73" i="52"/>
  <c r="AH58" i="52"/>
  <c r="S74" i="52"/>
  <c r="AL74" i="52"/>
  <c r="AM58" i="52"/>
  <c r="AJ73" i="52"/>
  <c r="AM59" i="52"/>
  <c r="R59" i="52"/>
  <c r="AO73" i="52"/>
  <c r="V76" i="52"/>
  <c r="T76" i="52"/>
  <c r="AP73" i="52"/>
  <c r="AM76" i="52"/>
  <c r="AH76" i="52"/>
  <c r="AN61" i="52"/>
  <c r="AL60" i="52"/>
  <c r="R61" i="52"/>
  <c r="W73" i="52"/>
  <c r="AN74" i="52"/>
  <c r="AH74" i="52"/>
  <c r="AN59" i="52"/>
  <c r="AP61" i="52"/>
  <c r="W59" i="52"/>
  <c r="R76" i="52"/>
  <c r="U60" i="52"/>
  <c r="AU8" i="52"/>
  <c r="R73" i="52"/>
  <c r="AN60" i="52"/>
  <c r="V60" i="52"/>
  <c r="W74" i="52"/>
  <c r="AP74" i="52"/>
  <c r="AL59" i="52"/>
  <c r="AN73" i="52"/>
  <c r="AP75" i="52"/>
  <c r="AP7" i="52" s="1"/>
  <c r="BT7" i="52" s="1"/>
  <c r="AO74" i="52"/>
  <c r="AQ76" i="52"/>
  <c r="AP58" i="52"/>
  <c r="AM61" i="52"/>
  <c r="T61" i="52"/>
  <c r="S76" i="52"/>
  <c r="AI73" i="52"/>
  <c r="AK75" i="52"/>
  <c r="AK7" i="52" s="1"/>
  <c r="BO7" i="52" s="1"/>
  <c r="AP59" i="52"/>
  <c r="AH61" i="52"/>
  <c r="AI74" i="52"/>
  <c r="AK76" i="52"/>
  <c r="AN58" i="52"/>
  <c r="AK61" i="52"/>
  <c r="T58" i="52"/>
  <c r="V61" i="52"/>
  <c r="S75" i="52"/>
  <c r="S7" i="52" s="1"/>
  <c r="AW7" i="52" s="1"/>
  <c r="AK73" i="52"/>
  <c r="AM75" i="52"/>
  <c r="AM7" i="52" s="1"/>
  <c r="BQ7" i="52" s="1"/>
  <c r="AI60" i="52"/>
  <c r="AH59" i="52"/>
  <c r="S61" i="52"/>
  <c r="W61" i="52"/>
  <c r="V73" i="52"/>
  <c r="S58" i="52"/>
  <c r="AK74" i="52"/>
  <c r="AI76" i="52"/>
  <c r="AL58" i="52"/>
  <c r="AK59" i="52"/>
  <c r="AI61" i="52"/>
  <c r="R58" i="52"/>
  <c r="T59" i="52"/>
  <c r="U72" i="52"/>
  <c r="U75" i="52"/>
  <c r="U7" i="52"/>
  <c r="AY7" i="52" s="1"/>
  <c r="AQ73" i="52"/>
  <c r="AO75" i="52"/>
  <c r="AO7" i="52" s="1"/>
  <c r="BS7" i="52" s="1"/>
  <c r="AQ58" i="52"/>
  <c r="AO60" i="52"/>
  <c r="AQ74" i="52"/>
  <c r="AO76" i="52"/>
  <c r="AJ58" i="52"/>
  <c r="AI59" i="52"/>
  <c r="AP60" i="52"/>
  <c r="V59" i="52"/>
  <c r="S73" i="52"/>
  <c r="U74" i="52"/>
  <c r="AI75" i="52"/>
  <c r="AI7" i="52" s="1"/>
  <c r="BM7" i="52" s="1"/>
  <c r="AP76" i="52"/>
  <c r="AK58" i="52"/>
  <c r="AJ59" i="52"/>
  <c r="AQ60" i="52"/>
  <c r="U58" i="52"/>
  <c r="U57" i="52"/>
  <c r="R74" i="52"/>
  <c r="S60" i="52"/>
  <c r="W58" i="52"/>
  <c r="W8" i="52"/>
  <c r="BA8" i="52" s="1"/>
  <c r="C3" i="34"/>
  <c r="C3" i="56"/>
  <c r="C3" i="55"/>
  <c r="C3" i="58"/>
  <c r="C3" i="52"/>
  <c r="C20" i="35"/>
  <c r="C3" i="35"/>
  <c r="C3" i="66"/>
  <c r="C3" i="65"/>
  <c r="C3" i="68"/>
  <c r="C3" i="67"/>
  <c r="D3" i="36"/>
  <c r="BA33" i="67"/>
  <c r="BY32" i="66"/>
  <c r="CN32" i="66" s="1"/>
  <c r="AT27" i="66"/>
  <c r="AW27" i="66"/>
  <c r="AQ33" i="67"/>
  <c r="BA32" i="53"/>
  <c r="BC27" i="66"/>
  <c r="CH27" i="66"/>
  <c r="CW27" i="66" s="1"/>
  <c r="BB27" i="66"/>
  <c r="AY32" i="66" l="1"/>
  <c r="CA27" i="66"/>
  <c r="CP27" i="66" s="1"/>
  <c r="T8" i="52"/>
  <c r="AX8" i="52" s="1"/>
  <c r="AJ8" i="52"/>
  <c r="BN8" i="52" s="1"/>
  <c r="BW32" i="66"/>
  <c r="CL32" i="66" s="1"/>
  <c r="BA27" i="66"/>
  <c r="S9" i="36"/>
  <c r="V9" i="36" s="1"/>
  <c r="Y14" i="36"/>
  <c r="Z8" i="52"/>
  <c r="BD8" i="52" s="1"/>
  <c r="V12" i="36"/>
  <c r="BZ27" i="66"/>
  <c r="CO27" i="66" s="1"/>
  <c r="BU32" i="66"/>
  <c r="CJ32" i="66" s="1"/>
  <c r="CG32" i="66"/>
  <c r="CV32" i="66" s="1"/>
  <c r="BV27" i="66"/>
  <c r="CK27" i="66" s="1"/>
  <c r="CH32" i="66"/>
  <c r="CW32" i="66" s="1"/>
  <c r="T10" i="36"/>
  <c r="BU33" i="67"/>
  <c r="CJ33" i="67" s="1"/>
  <c r="AX27" i="66"/>
  <c r="AX27" i="53"/>
  <c r="V11" i="36"/>
  <c r="BA32" i="66"/>
  <c r="S10" i="36"/>
  <c r="V10" i="36" s="1"/>
  <c r="T8" i="36"/>
  <c r="Y8" i="36" s="1"/>
  <c r="U9" i="36"/>
  <c r="AU32" i="66"/>
  <c r="BU27" i="66"/>
  <c r="CJ27" i="66" s="1"/>
  <c r="CA32" i="66"/>
  <c r="CP32" i="66" s="1"/>
  <c r="AV32" i="66"/>
  <c r="BX27" i="66"/>
  <c r="CM27" i="66" s="1"/>
  <c r="CD27" i="66"/>
  <c r="CS27" i="66" s="1"/>
  <c r="CE27" i="66"/>
  <c r="CT27" i="66" s="1"/>
  <c r="BW27" i="66"/>
  <c r="CL27" i="66" s="1"/>
  <c r="AR27" i="66"/>
  <c r="W14" i="36"/>
  <c r="U10" i="36"/>
  <c r="BW27" i="67"/>
  <c r="CL27" i="67" s="1"/>
  <c r="AQ27" i="67"/>
  <c r="AT27" i="67"/>
  <c r="CE33" i="67"/>
  <c r="CT33" i="67" s="1"/>
  <c r="AL11" i="35"/>
  <c r="AE24" i="35"/>
  <c r="AF24" i="35"/>
  <c r="AI26" i="35"/>
  <c r="AK24" i="35"/>
  <c r="AA24" i="35"/>
  <c r="AL24" i="35"/>
  <c r="AB26" i="35"/>
  <c r="AD26" i="35"/>
  <c r="AK25" i="35"/>
  <c r="AE25" i="35"/>
  <c r="AB25" i="35"/>
  <c r="AM25" i="35"/>
  <c r="AD25" i="35"/>
  <c r="AA25" i="35"/>
  <c r="AC25" i="35"/>
  <c r="AL25" i="35"/>
  <c r="AH7" i="35"/>
  <c r="AG7" i="35"/>
  <c r="AI7" i="35"/>
  <c r="AA7" i="35"/>
  <c r="AH9" i="35"/>
  <c r="AI9" i="35"/>
  <c r="AJ9" i="35"/>
  <c r="AM9" i="35"/>
  <c r="AL37" i="35"/>
  <c r="AC37" i="35"/>
  <c r="AE37" i="35"/>
  <c r="AI8" i="35"/>
  <c r="AD8" i="35"/>
  <c r="AI10" i="35"/>
  <c r="AA10" i="35"/>
  <c r="AL10" i="35"/>
  <c r="Z10" i="35"/>
  <c r="AB10" i="35"/>
  <c r="AD10" i="35"/>
  <c r="AL36" i="35"/>
  <c r="AD36" i="35"/>
  <c r="AE36" i="35"/>
  <c r="AC36" i="35"/>
  <c r="AM36" i="35"/>
  <c r="Z36" i="35"/>
  <c r="AC26" i="35"/>
  <c r="AE26" i="35"/>
  <c r="AH26" i="35"/>
  <c r="AL8" i="35"/>
  <c r="Z8" i="35"/>
  <c r="AE8" i="35"/>
  <c r="AH8" i="35"/>
  <c r="AF8" i="35"/>
  <c r="AF6" i="35"/>
  <c r="AB6" i="35"/>
  <c r="AM6" i="35"/>
  <c r="AC6" i="35"/>
  <c r="AJ6" i="35"/>
  <c r="Z6" i="35"/>
  <c r="AH6" i="35"/>
  <c r="AG6" i="35"/>
  <c r="AK8" i="35"/>
  <c r="AI6" i="35"/>
  <c r="AJ8" i="35"/>
  <c r="AK6" i="35"/>
  <c r="AM8" i="35"/>
  <c r="AA11" i="35"/>
  <c r="AB11" i="35"/>
  <c r="AH11" i="35"/>
  <c r="AD11" i="35"/>
  <c r="AM11" i="35"/>
  <c r="AE11" i="35"/>
  <c r="AC11" i="35"/>
  <c r="AI11" i="35"/>
  <c r="AC9" i="35"/>
  <c r="AD9" i="35"/>
  <c r="AG9" i="35"/>
  <c r="AA9" i="35"/>
  <c r="AK9" i="35"/>
  <c r="AL9" i="35"/>
  <c r="AF9" i="35"/>
  <c r="Z9" i="35"/>
  <c r="AD37" i="35"/>
  <c r="AJ37" i="35"/>
  <c r="AI37" i="35"/>
  <c r="Z37" i="35"/>
  <c r="AH37" i="35"/>
  <c r="AM37" i="35"/>
  <c r="AA37" i="35"/>
  <c r="AD6" i="35"/>
  <c r="AF37" i="35"/>
  <c r="AB37" i="35"/>
  <c r="AE6" i="35"/>
  <c r="AA8" i="35"/>
  <c r="AF11" i="35"/>
  <c r="AK11" i="35"/>
  <c r="AL6" i="35"/>
  <c r="AC8" i="35"/>
  <c r="AH10" i="35"/>
  <c r="AF10" i="35"/>
  <c r="AC10" i="35"/>
  <c r="AM10" i="35"/>
  <c r="AJ10" i="35"/>
  <c r="AE10" i="35"/>
  <c r="AK7" i="35"/>
  <c r="AB7" i="35"/>
  <c r="Z7" i="35"/>
  <c r="AL7" i="35"/>
  <c r="AD7" i="35"/>
  <c r="AC7" i="35"/>
  <c r="AM7" i="35"/>
  <c r="AE7" i="35"/>
  <c r="AF7" i="35"/>
  <c r="AC24" i="35"/>
  <c r="AG24" i="35"/>
  <c r="AI24" i="35"/>
  <c r="AH24" i="35"/>
  <c r="AD24" i="35"/>
  <c r="AJ24" i="35"/>
  <c r="AA36" i="35"/>
  <c r="AK36" i="35"/>
  <c r="AJ36" i="35"/>
  <c r="AG36" i="35"/>
  <c r="AB36" i="35"/>
  <c r="AF36" i="35"/>
  <c r="AH36" i="35"/>
  <c r="AE9" i="35"/>
  <c r="AK37" i="35"/>
  <c r="AJ7" i="35"/>
  <c r="AG37" i="35"/>
  <c r="AG8" i="35"/>
  <c r="AK10" i="35"/>
  <c r="AG10" i="35"/>
  <c r="AG11" i="35"/>
  <c r="Z11" i="35"/>
  <c r="AM24" i="35"/>
  <c r="AB24" i="35"/>
  <c r="AI36" i="35"/>
  <c r="AA6" i="35"/>
  <c r="AB9" i="35"/>
  <c r="AB8" i="35"/>
  <c r="AJ25" i="35"/>
  <c r="AF25" i="35"/>
  <c r="AG25" i="35"/>
  <c r="AH25" i="35"/>
  <c r="Z25" i="35"/>
  <c r="AI25" i="35"/>
  <c r="AL26" i="35"/>
  <c r="AA26" i="35"/>
  <c r="AG26" i="35"/>
  <c r="Z26" i="35"/>
  <c r="AK26" i="35"/>
  <c r="AF26" i="35"/>
  <c r="AJ26" i="35"/>
  <c r="CE27" i="67"/>
  <c r="CT27" i="67" s="1"/>
  <c r="CA27" i="67"/>
  <c r="CP27" i="67" s="1"/>
  <c r="AY27" i="67"/>
  <c r="BW33" i="67"/>
  <c r="CL33" i="67" s="1"/>
  <c r="AS27" i="67"/>
  <c r="CG33" i="67"/>
  <c r="CV33" i="67" s="1"/>
  <c r="CD33" i="67"/>
  <c r="CS33" i="67" s="1"/>
  <c r="CF27" i="67"/>
  <c r="CU27" i="67" s="1"/>
  <c r="CA33" i="67"/>
  <c r="CP33" i="67" s="1"/>
  <c r="BB27" i="67"/>
  <c r="BY33" i="67"/>
  <c r="CN33" i="67" s="1"/>
  <c r="AW33" i="67"/>
  <c r="AW27" i="67"/>
  <c r="CH27" i="67"/>
  <c r="CW27" i="67" s="1"/>
  <c r="AX27" i="67"/>
  <c r="BX33" i="67"/>
  <c r="CM33" i="67" s="1"/>
  <c r="BZ33" i="67"/>
  <c r="CO33" i="67" s="1"/>
  <c r="AU33" i="67"/>
  <c r="BZ27" i="67"/>
  <c r="CO27" i="67" s="1"/>
  <c r="AP27" i="67"/>
  <c r="AX33" i="67"/>
  <c r="CC33" i="67"/>
  <c r="CR33" i="67" s="1"/>
  <c r="CH33" i="67"/>
  <c r="CW33" i="67" s="1"/>
  <c r="BU32" i="53"/>
  <c r="CJ32" i="53" s="1"/>
  <c r="AR32" i="53"/>
  <c r="AI8" i="52"/>
  <c r="BM8" i="52" s="1"/>
  <c r="X8" i="52"/>
  <c r="BB8" i="52" s="1"/>
  <c r="AF8" i="52"/>
  <c r="BJ8" i="52" s="1"/>
  <c r="AD8" i="52"/>
  <c r="BH8" i="52" s="1"/>
  <c r="AN8" i="52"/>
  <c r="BR8" i="52" s="1"/>
  <c r="AQ8" i="52"/>
  <c r="BU8" i="52" s="1"/>
  <c r="AP8" i="52"/>
  <c r="BT8" i="52" s="1"/>
  <c r="U8" i="52"/>
  <c r="AY8" i="52" s="1"/>
  <c r="AA8" i="52"/>
  <c r="BE8" i="52" s="1"/>
  <c r="Y8" i="52"/>
  <c r="BC8" i="52" s="1"/>
  <c r="AO8" i="52"/>
  <c r="BS8" i="52" s="1"/>
  <c r="AH8" i="52"/>
  <c r="BL8" i="52" s="1"/>
  <c r="AC8" i="52"/>
  <c r="BG8" i="52" s="1"/>
  <c r="AE8" i="52"/>
  <c r="BI8" i="52" s="1"/>
  <c r="AM8" i="52"/>
  <c r="BQ8" i="52" s="1"/>
  <c r="V8" i="52"/>
  <c r="AZ8" i="52" s="1"/>
  <c r="AK8" i="52"/>
  <c r="BO8" i="52" s="1"/>
  <c r="AB8" i="52"/>
  <c r="BF8" i="52" s="1"/>
  <c r="S8" i="52"/>
  <c r="AW8" i="52" s="1"/>
  <c r="R8" i="52"/>
  <c r="AV8" i="52" s="1"/>
  <c r="CB32" i="53"/>
  <c r="CQ32" i="53" s="1"/>
  <c r="AU32" i="53"/>
  <c r="BZ27" i="53"/>
  <c r="CO27" i="53" s="1"/>
  <c r="BX32" i="53"/>
  <c r="CM32" i="53" s="1"/>
  <c r="BC27" i="53"/>
  <c r="CE32" i="53"/>
  <c r="CT32" i="53" s="1"/>
  <c r="AV32" i="53"/>
  <c r="BY27" i="53"/>
  <c r="CN27" i="53" s="1"/>
  <c r="BB32" i="53"/>
  <c r="CH32" i="53"/>
  <c r="CW32" i="53" s="1"/>
  <c r="AP27" i="53"/>
  <c r="AT32" i="53"/>
  <c r="AQ27" i="53"/>
  <c r="CE27" i="53"/>
  <c r="CT27" i="53" s="1"/>
  <c r="BW27" i="53"/>
  <c r="CL27" i="53" s="1"/>
  <c r="CF27" i="53"/>
  <c r="CU27" i="53" s="1"/>
  <c r="CD27" i="53"/>
  <c r="CS27" i="53" s="1"/>
  <c r="AQ32" i="53"/>
  <c r="CC32" i="53"/>
  <c r="CR32" i="53" s="1"/>
  <c r="AY32" i="53"/>
  <c r="AV27" i="53"/>
  <c r="CG27" i="53"/>
  <c r="CV27" i="53" s="1"/>
  <c r="BX27" i="53"/>
  <c r="CM27" i="53" s="1"/>
  <c r="AW27" i="53"/>
  <c r="V14" i="36" l="1"/>
  <c r="Y9" i="36"/>
  <c r="W9" i="36"/>
  <c r="V13" i="36"/>
  <c r="V15" i="36"/>
  <c r="V8" i="36"/>
  <c r="W15" i="36"/>
  <c r="Y15" i="36"/>
  <c r="W10" i="36"/>
  <c r="Y10" i="36"/>
  <c r="Y11" i="36"/>
  <c r="W11" i="36"/>
  <c r="Y13" i="36"/>
  <c r="W13" i="36"/>
  <c r="Y12" i="36"/>
  <c r="W12" i="36"/>
  <c r="H26" i="34"/>
  <c r="G26" i="34"/>
  <c r="AB12" i="36"/>
  <c r="AA12" i="36"/>
  <c r="AA13" i="36"/>
  <c r="AB13" i="36"/>
  <c r="F9" i="34"/>
  <c r="G9" i="34"/>
  <c r="AA24" i="36"/>
  <c r="AB24" i="36"/>
  <c r="AB17" i="36"/>
  <c r="AA17" i="36"/>
  <c r="G22" i="34"/>
  <c r="H22" i="34"/>
  <c r="AA16" i="36"/>
  <c r="AB16" i="36"/>
  <c r="G24" i="34"/>
  <c r="H24" i="34"/>
  <c r="H23" i="34"/>
  <c r="G23" i="34"/>
  <c r="AB19" i="36"/>
  <c r="AA19" i="36"/>
  <c r="AA14" i="36"/>
  <c r="AB14" i="36"/>
  <c r="G13" i="34"/>
  <c r="F13" i="34"/>
  <c r="F12" i="34"/>
  <c r="G12" i="34"/>
  <c r="F10" i="34"/>
  <c r="G10" i="34"/>
  <c r="AB18" i="36"/>
  <c r="AA18" i="36"/>
  <c r="H25" i="34"/>
  <c r="G25" i="34"/>
  <c r="AA25" i="36"/>
  <c r="AB25" i="36"/>
  <c r="AB11" i="36"/>
  <c r="AA11" i="36"/>
  <c r="AA20" i="36"/>
  <c r="AB20" i="36"/>
  <c r="AA23" i="36"/>
  <c r="AB23" i="36"/>
  <c r="AB15" i="36"/>
  <c r="AA15" i="36"/>
  <c r="AA21" i="36"/>
  <c r="AB21" i="36"/>
  <c r="F11" i="34"/>
  <c r="G11" i="34"/>
  <c r="F14" i="34"/>
  <c r="G14" i="34"/>
  <c r="F15" i="34"/>
  <c r="G15" i="34"/>
  <c r="AA22" i="36"/>
  <c r="AB22" i="36"/>
</calcChain>
</file>

<file path=xl/sharedStrings.xml><?xml version="1.0" encoding="utf-8"?>
<sst xmlns="http://schemas.openxmlformats.org/spreadsheetml/2006/main" count="5351" uniqueCount="722">
  <si>
    <t>456e</t>
  </si>
  <si>
    <t>III</t>
  </si>
  <si>
    <t>*</t>
  </si>
  <si>
    <t>**</t>
  </si>
  <si>
    <t>MTBE</t>
  </si>
  <si>
    <t>P1</t>
  </si>
  <si>
    <t>pH</t>
  </si>
  <si>
    <t>200-400</t>
  </si>
  <si>
    <t>Cadmium</t>
  </si>
  <si>
    <t>S</t>
  </si>
  <si>
    <t>BL1</t>
  </si>
  <si>
    <t>BL2</t>
  </si>
  <si>
    <t>Benzene</t>
  </si>
  <si>
    <t>Toluene</t>
  </si>
  <si>
    <t>Naphthalene</t>
  </si>
  <si>
    <t>CSM</t>
  </si>
  <si>
    <t>II</t>
  </si>
  <si>
    <t>Ethyl-benzeen</t>
  </si>
  <si>
    <t>&lt; 2 µm</t>
  </si>
  <si>
    <t>&lt; 16 µm</t>
  </si>
  <si>
    <t>&lt; 50 µm</t>
  </si>
  <si>
    <t>&lt; 63 µm</t>
  </si>
  <si>
    <t>&lt; 125 µm</t>
  </si>
  <si>
    <t>&lt; 250 µm</t>
  </si>
  <si>
    <t>&lt; 500 µm</t>
  </si>
  <si>
    <t>&lt; 1000 µm</t>
  </si>
  <si>
    <t>&lt; 2000 µm</t>
  </si>
  <si>
    <t>x</t>
  </si>
  <si>
    <t>y</t>
  </si>
  <si>
    <t>a</t>
  </si>
  <si>
    <t xml:space="preserve">H1 7,5 -8 </t>
  </si>
  <si>
    <t>b</t>
  </si>
  <si>
    <t>KB1 10-12</t>
  </si>
  <si>
    <t>c</t>
  </si>
  <si>
    <t>KB1 14-14,2</t>
  </si>
  <si>
    <t>d</t>
  </si>
  <si>
    <t>e</t>
  </si>
  <si>
    <t>f</t>
  </si>
  <si>
    <t>g</t>
  </si>
  <si>
    <t>h</t>
  </si>
  <si>
    <t>U</t>
  </si>
  <si>
    <t>E</t>
  </si>
  <si>
    <t>A</t>
  </si>
  <si>
    <t>Z</t>
  </si>
  <si>
    <t>P</t>
  </si>
  <si>
    <t>L</t>
  </si>
  <si>
    <t>Projet :</t>
  </si>
  <si>
    <t>Caractéristiques organoleptiques</t>
  </si>
  <si>
    <t>Date du forage</t>
  </si>
  <si>
    <t>Profondeur du forage 
(cm-mv)</t>
  </si>
  <si>
    <t>Benzène</t>
  </si>
  <si>
    <t>Toluène</t>
  </si>
  <si>
    <t>Ethylbenzène</t>
  </si>
  <si>
    <t>Xylènes</t>
  </si>
  <si>
    <t>Naphtalène</t>
  </si>
  <si>
    <t>pourcentage de cailloux</t>
  </si>
  <si>
    <t>pourcentage de matières fines</t>
  </si>
  <si>
    <t>1076Z</t>
  </si>
  <si>
    <t>C1</t>
  </si>
  <si>
    <t>28/12/2004</t>
  </si>
  <si>
    <t>150-200</t>
  </si>
  <si>
    <t>1076V</t>
  </si>
  <si>
    <t>F201</t>
  </si>
  <si>
    <t>230-400</t>
  </si>
  <si>
    <t>Ess</t>
  </si>
  <si>
    <t>370-400</t>
  </si>
  <si>
    <t>Légende</t>
  </si>
  <si>
    <t>Arsenic</t>
  </si>
  <si>
    <t>Cuivre</t>
  </si>
  <si>
    <t>Mercure</t>
  </si>
  <si>
    <t>Nickel</t>
  </si>
  <si>
    <t>Plomb</t>
  </si>
  <si>
    <t>Zinc</t>
  </si>
  <si>
    <t>Anthracène</t>
  </si>
  <si>
    <t>Phénanthrène</t>
  </si>
  <si>
    <t>Fluoranthène</t>
  </si>
  <si>
    <t>Benzo(a)anthracène</t>
  </si>
  <si>
    <t>Benzo(k)fluoranthène</t>
  </si>
  <si>
    <t>Benzo(ghi)pérylène</t>
  </si>
  <si>
    <t>Indéno(1,2,3-cd)pyrène</t>
  </si>
  <si>
    <t>Chrysène</t>
  </si>
  <si>
    <t>Benzo(a)pyrène</t>
  </si>
  <si>
    <t>&lt;38</t>
  </si>
  <si>
    <t>Mesures de chantier</t>
  </si>
  <si>
    <t>Stratigraphie</t>
  </si>
  <si>
    <t>Fraction
EC &gt;8-10</t>
  </si>
  <si>
    <t>Fraction
EC &gt;10-12</t>
  </si>
  <si>
    <t>Fraction
EC &gt;12-16</t>
  </si>
  <si>
    <t>Fraction
EC &gt;16-21</t>
  </si>
  <si>
    <t>Fraction
EC &gt;21-35</t>
  </si>
  <si>
    <t>Xylènes (total)</t>
  </si>
  <si>
    <t>Fraction
EC 5-8</t>
  </si>
  <si>
    <t>ALI
EC 5-6</t>
  </si>
  <si>
    <t>ALI
EC &gt;6-8</t>
  </si>
  <si>
    <t>ALI
EC &gt;8-10</t>
  </si>
  <si>
    <t>ALI
EC &gt;10-12</t>
  </si>
  <si>
    <t>ALI
EC &gt;12-16</t>
  </si>
  <si>
    <t>ALI
EC &gt;16-21</t>
  </si>
  <si>
    <t>ALI
EC &gt;21-35</t>
  </si>
  <si>
    <t>Arom
EC &gt;8-10</t>
  </si>
  <si>
    <t>Arom
EC &gt;10-12</t>
  </si>
  <si>
    <t>Arom
EC &gt;12-16</t>
  </si>
  <si>
    <t>Arom
EC &gt;16-21</t>
  </si>
  <si>
    <t>Arom
EC &gt;21-35</t>
  </si>
  <si>
    <t>Arom
EC &gt;7-8</t>
  </si>
  <si>
    <t>Arom
EC 6-7</t>
  </si>
  <si>
    <t>aquiclude</t>
  </si>
  <si>
    <t>5 cm de tourbe</t>
  </si>
  <si>
    <t>% argile</t>
  </si>
  <si>
    <t>Topographie/aval/point bas</t>
  </si>
  <si>
    <t>reference fractionlimon</t>
  </si>
  <si>
    <t>reference fraction argile</t>
  </si>
  <si>
    <t>reference fraction sable</t>
  </si>
  <si>
    <t>% fraction sable</t>
  </si>
  <si>
    <t>% gravier trop elevé =&gt; G</t>
  </si>
  <si>
    <t>% ms trop bas</t>
  </si>
  <si>
    <t>Profondeur du forage 
(cm-ns)</t>
  </si>
  <si>
    <t>Xylènes (somme)</t>
  </si>
  <si>
    <t>Huile minérale EC5-35</t>
  </si>
  <si>
    <t>Huile minérale 
EC5-35</t>
  </si>
  <si>
    <t>Huile minérale 
EC10-40</t>
  </si>
  <si>
    <t>Huile minérale EC10-40</t>
  </si>
  <si>
    <t>Huile minérale
EC10-40</t>
  </si>
  <si>
    <t>Chrome total</t>
  </si>
  <si>
    <t>Chrome VI</t>
  </si>
  <si>
    <t>Acénapthylène</t>
  </si>
  <si>
    <t>Acénapthène</t>
  </si>
  <si>
    <t>Pyrène</t>
  </si>
  <si>
    <t>Benzo(b)fluoranthène</t>
  </si>
  <si>
    <t>Dibenzo(ah)anthracène</t>
  </si>
  <si>
    <t>Hydrocarbures aromatiques polycycliques non halogénés</t>
  </si>
  <si>
    <t>Dichlorométhane</t>
  </si>
  <si>
    <t>trichlorométhane</t>
  </si>
  <si>
    <t>tetrachlorométhane</t>
  </si>
  <si>
    <t>1,2-Dichloroéthène 
somme (DCE)</t>
  </si>
  <si>
    <t>tetrachloroéthène 
(PCE)</t>
  </si>
  <si>
    <t>trichloroéthène
 (TCE)</t>
  </si>
  <si>
    <t>Chloroéthène 
(VC)</t>
  </si>
  <si>
    <t>1,1,1-trichloroéthane 
(1,1,1-TCA)</t>
  </si>
  <si>
    <t>1,1,2-trichloroéthane 
(1,1,2-TCA)</t>
  </si>
  <si>
    <t>1,2-Dichloroéthane
(1,2-DCA)</t>
  </si>
  <si>
    <t>Hydrocarbures chlorés</t>
  </si>
  <si>
    <t>Cyanures libres</t>
  </si>
  <si>
    <t>Hydrocarbures aromatiques non halogénés</t>
  </si>
  <si>
    <t>Styrene</t>
  </si>
  <si>
    <t>Phénol</t>
  </si>
  <si>
    <t>I</t>
  </si>
  <si>
    <t>IV</t>
  </si>
  <si>
    <t>V</t>
  </si>
  <si>
    <t>TPH aliphatic EC &gt;8-10</t>
  </si>
  <si>
    <t>TPH aliphatic EC &gt;6-8</t>
  </si>
  <si>
    <t>TPH aliphatic EC &gt;10-12</t>
  </si>
  <si>
    <t>TPH aliphatic EC &gt;12-16</t>
  </si>
  <si>
    <t>TPH aromatic EC &gt;8-10</t>
  </si>
  <si>
    <t>TPH aromatic EC &gt;10-12</t>
  </si>
  <si>
    <t>TPH aromatic EC &gt;12-16</t>
  </si>
  <si>
    <t>A-air1</t>
  </si>
  <si>
    <t>B</t>
  </si>
  <si>
    <t>T</t>
  </si>
  <si>
    <t>X</t>
  </si>
  <si>
    <t>N</t>
  </si>
  <si>
    <t>Z-air2</t>
  </si>
  <si>
    <t>A-air4</t>
  </si>
  <si>
    <t>Z-air1</t>
  </si>
  <si>
    <t>A-air2</t>
  </si>
  <si>
    <t>A-air3</t>
  </si>
  <si>
    <t>LIMON</t>
  </si>
  <si>
    <t>SABLE</t>
  </si>
  <si>
    <t>A-air5</t>
  </si>
  <si>
    <t>A-air7</t>
  </si>
  <si>
    <t>Z-air3</t>
  </si>
  <si>
    <t>Z-air4</t>
  </si>
  <si>
    <t>Z-air5</t>
  </si>
  <si>
    <t>Z-air7</t>
  </si>
  <si>
    <t>HM somme</t>
  </si>
  <si>
    <t>Date de l'échantillonnage</t>
  </si>
  <si>
    <t>VS (DS)</t>
  </si>
  <si>
    <t>Métaux/métalloïdes</t>
  </si>
  <si>
    <t>Chrome</t>
  </si>
  <si>
    <t>Acénaphtène</t>
  </si>
  <si>
    <t>Acénaphtylène</t>
  </si>
  <si>
    <t>Fluorène</t>
  </si>
  <si>
    <t>Trichlorométhane</t>
  </si>
  <si>
    <t>Autres</t>
  </si>
  <si>
    <t>IIa</t>
  </si>
  <si>
    <t>IIb</t>
  </si>
  <si>
    <t>bien</t>
  </si>
  <si>
    <t>mal</t>
  </si>
  <si>
    <t>typeprofil</t>
  </si>
  <si>
    <t>Dir annexe 5</t>
  </si>
  <si>
    <t>LIMON MCS-1</t>
  </si>
  <si>
    <t>LIMON MCS-2</t>
  </si>
  <si>
    <t>LIMON MCS-3</t>
  </si>
  <si>
    <t>LIMON MCS-4</t>
  </si>
  <si>
    <t>LIMON MCS-5</t>
  </si>
  <si>
    <t>LIMON MCS-6</t>
  </si>
  <si>
    <t>LIMON MCS-7</t>
  </si>
  <si>
    <t>LIMON SABLEUX MCS-1</t>
  </si>
  <si>
    <t>LIMON SABLEUX MCS-2</t>
  </si>
  <si>
    <t>LIMON SABLEUX MCS-3</t>
  </si>
  <si>
    <t>LIMON SABLEUX MCS-4</t>
  </si>
  <si>
    <t>LIMON SABLEUX MCS-5</t>
  </si>
  <si>
    <t>LIMON SABLEUX MCS-6</t>
  </si>
  <si>
    <t>LIMON SABLEUX MCS-7</t>
  </si>
  <si>
    <t>ARGILE MCS-1</t>
  </si>
  <si>
    <t>ARGILE MCS-2</t>
  </si>
  <si>
    <t>ARGILE MCS-3</t>
  </si>
  <si>
    <t>ARGILE MCS-4</t>
  </si>
  <si>
    <t>ARGILE MCS-5</t>
  </si>
  <si>
    <t>ARGILE MCS-6</t>
  </si>
  <si>
    <t>ARGILE MCS-7</t>
  </si>
  <si>
    <t>LIMON CAILLOUTEUX MCS-1</t>
  </si>
  <si>
    <t>LIMON CAILLOUTEUX MCS-2</t>
  </si>
  <si>
    <t>LIMON CAILLOUTEUX MCS-3</t>
  </si>
  <si>
    <t>LIMON CAILLOUTEUX MCS-4</t>
  </si>
  <si>
    <t>LIMON CAILLOUTEUX MCS-5</t>
  </si>
  <si>
    <t>LIMON CAILLOUTEUX MCS-6</t>
  </si>
  <si>
    <t>LIMON CAILLOUTEUX MCS-7</t>
  </si>
  <si>
    <t>SABLE MCS-1</t>
  </si>
  <si>
    <t>SABLE MCS-2</t>
  </si>
  <si>
    <t>SABLE MCS-3</t>
  </si>
  <si>
    <t>SABLE MCS-4</t>
  </si>
  <si>
    <t>SABLE MCS-5</t>
  </si>
  <si>
    <t>SABLE MCS-6</t>
  </si>
  <si>
    <t>SABLE MCS-7</t>
  </si>
  <si>
    <t>eq. eau BOF-SRA (annexe 5) (3)</t>
  </si>
  <si>
    <t>conc. En µg/l</t>
  </si>
  <si>
    <t>non défini</t>
  </si>
  <si>
    <t>insuffisam.</t>
  </si>
  <si>
    <t>Exploit.</t>
  </si>
  <si>
    <t>Non Expl.</t>
  </si>
  <si>
    <t>hors zone</t>
  </si>
  <si>
    <t>data validation</t>
  </si>
  <si>
    <t>conc. en mg/kg ms</t>
  </si>
  <si>
    <t>usage</t>
  </si>
  <si>
    <t>en gras, les valeurs dépassent la CSAT (conc. À saturation)</t>
  </si>
  <si>
    <t>le tiret "-" signifie que les concentrations dépassent le kg de polluant par kg de sol</t>
  </si>
  <si>
    <t>valeurs surlignées en gris = VS (DS) car VSH&lt;VS</t>
  </si>
  <si>
    <t>CSAT</t>
  </si>
  <si>
    <t>VSH (GRER04)</t>
  </si>
  <si>
    <t>VSE (GRER04)</t>
  </si>
  <si>
    <t>BOF_SRA</t>
  </si>
  <si>
    <t>MCS</t>
  </si>
  <si>
    <t>VS (RGPT)</t>
  </si>
  <si>
    <t>affectation</t>
  </si>
  <si>
    <t>I-IV</t>
  </si>
  <si>
    <t>VI (RGPT)</t>
  </si>
  <si>
    <t>VR (RGPT)</t>
  </si>
  <si>
    <t>%MO:</t>
  </si>
  <si>
    <t>apres correction mat. org.</t>
  </si>
  <si>
    <t>non</t>
  </si>
  <si>
    <t>TPH aliphatic EC &gt;5-6</t>
  </si>
  <si>
    <t xml:space="preserve">Source: </t>
  </si>
  <si>
    <t>Amont:</t>
  </si>
  <si>
    <t>Aval:</t>
  </si>
  <si>
    <t>EO</t>
  </si>
  <si>
    <t>EC</t>
  </si>
  <si>
    <t>PA</t>
  </si>
  <si>
    <t>EF</t>
  </si>
  <si>
    <t>EI</t>
  </si>
  <si>
    <t>MON</t>
  </si>
  <si>
    <t>TN</t>
  </si>
  <si>
    <t>R</t>
  </si>
  <si>
    <t>Matière sèche (%)</t>
  </si>
  <si>
    <t>autre/non défini</t>
  </si>
  <si>
    <t>autre ou ?</t>
  </si>
  <si>
    <t>&lt;</t>
  </si>
  <si>
    <t>"(7)"</t>
  </si>
  <si>
    <t>&lt;50</t>
  </si>
  <si>
    <t xml:space="preserve">Caractère Souligné = excède la  </t>
  </si>
  <si>
    <t>&lt;12</t>
  </si>
  <si>
    <t>&lt;12.5</t>
  </si>
  <si>
    <t>Kozeny</t>
  </si>
  <si>
    <t>Autre</t>
  </si>
  <si>
    <t>Rawls</t>
  </si>
  <si>
    <t>%
fraction 
limon</t>
  </si>
  <si>
    <t>% 
fraction 
argile</t>
  </si>
  <si>
    <t>Xylene</t>
  </si>
  <si>
    <t>Autre zone suspecte:</t>
  </si>
  <si>
    <t>Zone suspecte investiguée:</t>
  </si>
  <si>
    <t>HA</t>
  </si>
  <si>
    <t>AU</t>
  </si>
  <si>
    <t>DI</t>
  </si>
  <si>
    <t>oui</t>
  </si>
  <si>
    <t>MC</t>
  </si>
  <si>
    <t xml:space="preserve"> -</t>
  </si>
  <si>
    <t xml:space="preserve"> +</t>
  </si>
  <si>
    <t xml:space="preserve"> ++</t>
  </si>
  <si>
    <t xml:space="preserve">Zone suspecte investiguée: </t>
  </si>
  <si>
    <t>OA</t>
  </si>
  <si>
    <t>VL de monitoring</t>
  </si>
  <si>
    <t>Cd</t>
  </si>
  <si>
    <t>Cr</t>
  </si>
  <si>
    <t>Cu</t>
  </si>
  <si>
    <t>As</t>
  </si>
  <si>
    <t>Co</t>
  </si>
  <si>
    <t>Ni</t>
  </si>
  <si>
    <t>Pb</t>
  </si>
  <si>
    <t>Zn</t>
  </si>
  <si>
    <t>Hg</t>
  </si>
  <si>
    <t>HAP Classe I
napthalène</t>
  </si>
  <si>
    <t>HAP Classe II
Anthracène</t>
  </si>
  <si>
    <t>HAP Classe IV
benzo(a)anthracène</t>
  </si>
  <si>
    <t xml:space="preserve">HAP Classe III
Phénantrène </t>
  </si>
  <si>
    <t>HAP Classe III
Fluoranthène</t>
  </si>
  <si>
    <t>HAP Classe V
benzo(k)fluoranthène</t>
  </si>
  <si>
    <t>HAP Classe V
Benzo(gho)pérylène</t>
  </si>
  <si>
    <t>HAP Classe V
 Indéno(1,2,3-cd)pyrène</t>
  </si>
  <si>
    <t xml:space="preserve">HAP Classe VI
Chrysène </t>
  </si>
  <si>
    <t>HAP Classe VI
Benzo(a)pyrène</t>
  </si>
  <si>
    <t>versie</t>
  </si>
  <si>
    <t>naam</t>
  </si>
  <si>
    <t xml:space="preserve">goedgekeurd </t>
  </si>
  <si>
    <t>datum</t>
  </si>
  <si>
    <t>opmerking</t>
  </si>
  <si>
    <t>LV</t>
  </si>
  <si>
    <t>lay-out BOFAS 3 + nazicht referenties</t>
  </si>
  <si>
    <r>
      <t>VS</t>
    </r>
    <r>
      <rPr>
        <b/>
        <vertAlign val="subscript"/>
        <sz val="8"/>
        <rFont val="Trebuchet MS"/>
        <family val="2"/>
      </rPr>
      <t>N</t>
    </r>
    <r>
      <rPr>
        <b/>
        <sz val="8"/>
        <rFont val="Trebuchet MS"/>
        <family val="2"/>
      </rPr>
      <t xml:space="preserve"> (GRER v04 parti C)</t>
    </r>
  </si>
  <si>
    <r>
      <t>VL</t>
    </r>
    <r>
      <rPr>
        <b/>
        <vertAlign val="subscript"/>
        <sz val="8"/>
        <rFont val="Trebuchet MS"/>
        <family val="2"/>
      </rPr>
      <t>N</t>
    </r>
    <r>
      <rPr>
        <b/>
        <sz val="8"/>
        <rFont val="Trebuchet MS"/>
        <family val="2"/>
      </rPr>
      <t xml:space="preserve"> (GRER v04 parti C)</t>
    </r>
  </si>
  <si>
    <r>
      <t>Terrain naturel (TN) / Remblai (R)</t>
    </r>
    <r>
      <rPr>
        <b/>
        <vertAlign val="superscript"/>
        <sz val="10"/>
        <rFont val="Trebuchet MS"/>
        <family val="2"/>
      </rPr>
      <t>(6)</t>
    </r>
  </si>
  <si>
    <t>Projet:</t>
  </si>
  <si>
    <r>
      <t>VL</t>
    </r>
    <r>
      <rPr>
        <b/>
        <vertAlign val="subscript"/>
        <sz val="10"/>
        <rFont val="Trebuchet MS"/>
        <family val="2"/>
      </rPr>
      <t>nappe</t>
    </r>
  </si>
  <si>
    <r>
      <t>VS</t>
    </r>
    <r>
      <rPr>
        <b/>
        <vertAlign val="subscript"/>
        <sz val="10"/>
        <rFont val="Trebuchet MS"/>
        <family val="2"/>
      </rPr>
      <t>nappe/volatisation</t>
    </r>
  </si>
  <si>
    <t>Données de base</t>
  </si>
  <si>
    <t>N° de dossier BOFAS</t>
  </si>
  <si>
    <t>Adresse</t>
  </si>
  <si>
    <t>Coordonnées X -Y</t>
  </si>
  <si>
    <t>Teneur moy. en mat. org. (%)</t>
  </si>
  <si>
    <t>Teneur moyenne en argile (%)</t>
  </si>
  <si>
    <t>Rue de la Station, 666 à 4308 Manage</t>
  </si>
  <si>
    <t xml:space="preserve"> x= …... ; y = …...    </t>
  </si>
  <si>
    <t>Une fois complétés, les champs en jaune ci-dessous seront automatiquement importés dans les différents onglets</t>
  </si>
  <si>
    <t>Explications des tableaux standard</t>
  </si>
  <si>
    <t xml:space="preserve">Dans l'étude de sol, si d'application et pour autant qu'elles soient connues, les données doivent être reprises conformément aux tableaux standard présentés dans les onglets ci-après. L'EAAS ne peut s'écarter des tableaux standard qu'avec l'accord préalable de BOFAS. </t>
  </si>
  <si>
    <t>Les différents onglets peuvent contenir certaines données pertinentes à reprendre tout au long du projet (EDS, PA, TA). Les différents onglets qui seront reportés (ou corrigés) à la phase suivante sont : l'(hydro)géologie, la granulométrie, les données des forages/piézomètres, les observations de terrain les plus importantes ainsi que les résultats d'analyses.</t>
  </si>
  <si>
    <t>Accompagnés des figures, les tableaux standard donnent une image claire de la situation actuelle en matière de contamination.</t>
  </si>
  <si>
    <t>Rappels concernant les types d'usage en Wallonie</t>
  </si>
  <si>
    <t>Types d'usage selon le Décret Sols (DS) en Wallonie</t>
  </si>
  <si>
    <t>Types d'usage selon l'Arrêté stations-service (RGPT) en Wallonie</t>
  </si>
  <si>
    <t>Perceptions de chantier et comparaison des résultats d'analyse (DS) pour la partie fixe du sol après les travaux d'assainissement In Situ</t>
  </si>
  <si>
    <t>Perceptions de chantier et comparaison des résultats d'analyse (DS) pour le monitoring de l'eau souterraine après les travaux d'assainissement</t>
  </si>
  <si>
    <t>Perceptions de chantier et comparaison des résultats d'analyse (RGPT) pour l'eau souterraine</t>
  </si>
  <si>
    <t>Perceptions de chantier et comparaison des résultats d'analyse (DS) pour l'eau souterraine</t>
  </si>
  <si>
    <t xml:space="preserve">Perceptions de chantier et comparaison des résultats d'analyse (DS) pour la partie fixe du sol </t>
  </si>
  <si>
    <t xml:space="preserve">Perceptions de chantier et comparaison des résultats d'analyse (RGPT) pour la partie fixe du sol </t>
  </si>
  <si>
    <t>Granulométrie / triangle textural belge / perméabilité</t>
  </si>
  <si>
    <t>(Hydro)géologie</t>
  </si>
  <si>
    <t>Tableau récapitulatif (hydro)géologie</t>
  </si>
  <si>
    <t>Sur base des forages</t>
  </si>
  <si>
    <t>Sur base du contexte géologique</t>
  </si>
  <si>
    <t>Profondeur (m-ns)</t>
  </si>
  <si>
    <t>Lithologie</t>
  </si>
  <si>
    <t>% matière organique</t>
  </si>
  <si>
    <t>Texture, couleur, hétérogénéité</t>
  </si>
  <si>
    <t xml:space="preserve"> * couche de tourbe, d'argile, de gravier, teneur élevée en glauconite, venues d'eau importantes, % de cailloux, ... ou toute autre couche remarquable qui perturbe la continuité du sous-sol</t>
  </si>
  <si>
    <t>Remarques *</t>
  </si>
  <si>
    <t>glauconite</t>
  </si>
  <si>
    <t>venues d'eau importantes</t>
  </si>
  <si>
    <t>10 % de cailloux</t>
  </si>
  <si>
    <t>Paquet 'épuration' : analyse sur…</t>
  </si>
  <si>
    <t>Fe (mg/l)</t>
  </si>
  <si>
    <t>Mg (mg/l)</t>
  </si>
  <si>
    <t>Ca (mg/l)</t>
  </si>
  <si>
    <t>Mn (mg/l)</t>
  </si>
  <si>
    <t>Distance par rapport aux eaux de surface</t>
  </si>
  <si>
    <t>Profondeur de la nappe (m-ns)</t>
  </si>
  <si>
    <t>Zone de protection de captage (et type de zone)</t>
  </si>
  <si>
    <t>Caractère vulnérable/exploitable</t>
  </si>
  <si>
    <t>horizon discontinu non exploitable</t>
  </si>
  <si>
    <t>eau de rétention</t>
  </si>
  <si>
    <t>aquitard</t>
  </si>
  <si>
    <t>aquifère non exploitable</t>
  </si>
  <si>
    <t>etc…</t>
  </si>
  <si>
    <t>aquifère exploitable</t>
  </si>
  <si>
    <t>Eau souterraine</t>
  </si>
  <si>
    <t>Direction d'écoulement des eaux souterraines</t>
  </si>
  <si>
    <t>Parcelle cadastrale</t>
  </si>
  <si>
    <t>Code du forage</t>
  </si>
  <si>
    <t>X (Lambert)</t>
  </si>
  <si>
    <t>Y (Lambert)</t>
  </si>
  <si>
    <t>Identification du forage</t>
  </si>
  <si>
    <t>Identification du piézomètre</t>
  </si>
  <si>
    <t>Echantillon</t>
  </si>
  <si>
    <t>Profondeur 
de l'échantillon (cm-ns)</t>
  </si>
  <si>
    <t>MS</t>
  </si>
  <si>
    <t>Hydrocarbures pétroliers
(fractions globales/combinées)</t>
  </si>
  <si>
    <t>Fraction
EC 8-10</t>
  </si>
  <si>
    <t>Fraction
EC 10-12</t>
  </si>
  <si>
    <t>Fraction
EC 12-16</t>
  </si>
  <si>
    <t>Fraction
EC 16-21</t>
  </si>
  <si>
    <t>Fraction
EC 21-35</t>
  </si>
  <si>
    <t>HM
somme</t>
  </si>
  <si>
    <t>Hydrocarbures pétroliers
(analyse 'split' aliphatique/aromatique)</t>
  </si>
  <si>
    <t>Ali
EC 5-6</t>
  </si>
  <si>
    <t>Ali
EC 6-8</t>
  </si>
  <si>
    <t>Ali
EC 8-10</t>
  </si>
  <si>
    <t>Ali
EC 10-12</t>
  </si>
  <si>
    <t>Ali
EC 12-16</t>
  </si>
  <si>
    <t>Ali
EC 16-21</t>
  </si>
  <si>
    <t>Ali
EC 21-35</t>
  </si>
  <si>
    <t>Aro
EC 6-7</t>
  </si>
  <si>
    <t>Aro
EC 7-8</t>
  </si>
  <si>
    <t>Aro
EC 8-10</t>
  </si>
  <si>
    <t>Aro
EC 10-12</t>
  </si>
  <si>
    <t>Aro
EC 12-16</t>
  </si>
  <si>
    <t>Aro
EC 16-21</t>
  </si>
  <si>
    <t>Aro
EC 21-35</t>
  </si>
  <si>
    <t>Huile minérale 
EC 5-35</t>
  </si>
  <si>
    <t>Huile minérale 
EC 10-40</t>
  </si>
  <si>
    <t>Huile minérale
EC 10-40</t>
  </si>
  <si>
    <t>Hydrocarbures pétroliers
calculés sur base de la répartition standard diesel</t>
  </si>
  <si>
    <t>Styrènes</t>
  </si>
  <si>
    <t>Cobalt</t>
  </si>
  <si>
    <t>Napthalène</t>
  </si>
  <si>
    <t xml:space="preserve">Phénantrène </t>
  </si>
  <si>
    <t xml:space="preserve">Chrysène </t>
  </si>
  <si>
    <t>Impact gravier</t>
  </si>
  <si>
    <t>Facteur correctif</t>
  </si>
  <si>
    <t>Pourcentage de cailloux</t>
  </si>
  <si>
    <t>Pourcentage de fractionsfines</t>
  </si>
  <si>
    <t>Tetrachlorométhane</t>
  </si>
  <si>
    <t>Tetrachloroéthène 
(PCE)</t>
  </si>
  <si>
    <t>Trichloroéthène
(TCE)</t>
  </si>
  <si>
    <t>1,1,1-Trichloroéthane 
(1,1,1-TCA)</t>
  </si>
  <si>
    <t>1,1,2-Trichloroéthane 
(1,1,2-TCA)</t>
  </si>
  <si>
    <t>Pourcentage de fractions fines</t>
  </si>
  <si>
    <t>Résultats d'analyse en mg/kg ms après réévaluation sur base du facteur correctif (gravier)</t>
  </si>
  <si>
    <t>Résultats d'analyse en mg/kg ms</t>
  </si>
  <si>
    <t>Code du piézomètre</t>
  </si>
  <si>
    <t>Prof. de la crépine : de (cm-ns) à 
(cm-ns)</t>
  </si>
  <si>
    <t>Date</t>
  </si>
  <si>
    <t>Température (°C)</t>
  </si>
  <si>
    <t>Ec (µS/cm)</t>
  </si>
  <si>
    <t>Résultats d'analyse en µg/l</t>
  </si>
  <si>
    <t>BTEXN/MTBE</t>
  </si>
  <si>
    <t>Remarques (couleur, turbidité, limpidité, …)</t>
  </si>
  <si>
    <t>Huile minérale EC 5-35</t>
  </si>
  <si>
    <t>Huile minérale EC 10-40</t>
  </si>
  <si>
    <t>BTEXS/MTBE/Phénol</t>
  </si>
  <si>
    <r>
      <t>Phase d'étude</t>
    </r>
    <r>
      <rPr>
        <b/>
        <vertAlign val="superscript"/>
        <sz val="10"/>
        <rFont val="Trebuchet MS"/>
        <family val="2"/>
      </rPr>
      <t>(6)</t>
    </r>
  </si>
  <si>
    <r>
      <t>Couleur suspecte</t>
    </r>
    <r>
      <rPr>
        <b/>
        <vertAlign val="superscript"/>
        <sz val="10"/>
        <rFont val="Trebuchet MS"/>
        <family val="2"/>
      </rPr>
      <t>(6)</t>
    </r>
  </si>
  <si>
    <r>
      <t>Test huile/eau</t>
    </r>
    <r>
      <rPr>
        <b/>
        <vertAlign val="superscript"/>
        <sz val="10"/>
        <rFont val="Trebuchet MS"/>
        <family val="2"/>
      </rPr>
      <t>(2)</t>
    </r>
  </si>
  <si>
    <t xml:space="preserve">Caractère gras et rouge= excède la  </t>
  </si>
  <si>
    <r>
      <t>usage DS</t>
    </r>
    <r>
      <rPr>
        <b/>
        <vertAlign val="superscript"/>
        <sz val="12"/>
        <rFont val="Trebuchet MS"/>
        <family val="2"/>
      </rPr>
      <t>(6)</t>
    </r>
  </si>
  <si>
    <r>
      <t>VS</t>
    </r>
    <r>
      <rPr>
        <b/>
        <vertAlign val="subscript"/>
        <sz val="11"/>
        <rFont val="Trebuchet MS"/>
        <family val="2"/>
      </rPr>
      <t>H</t>
    </r>
    <r>
      <rPr>
        <b/>
        <vertAlign val="superscript"/>
        <sz val="11"/>
        <rFont val="Trebuchet MS"/>
        <family val="2"/>
      </rPr>
      <t>(3)</t>
    </r>
  </si>
  <si>
    <r>
      <t>VS</t>
    </r>
    <r>
      <rPr>
        <b/>
        <vertAlign val="subscript"/>
        <sz val="11"/>
        <rFont val="Trebuchet MS"/>
        <family val="2"/>
      </rPr>
      <t>N</t>
    </r>
    <r>
      <rPr>
        <b/>
        <vertAlign val="superscript"/>
        <sz val="11"/>
        <rFont val="Trebuchet MS"/>
        <family val="2"/>
      </rPr>
      <t>(3)</t>
    </r>
  </si>
  <si>
    <r>
      <t>VS</t>
    </r>
    <r>
      <rPr>
        <b/>
        <vertAlign val="subscript"/>
        <sz val="11"/>
        <rFont val="Trebuchet MS"/>
        <family val="2"/>
      </rPr>
      <t>N-aj</t>
    </r>
    <r>
      <rPr>
        <b/>
        <vertAlign val="superscript"/>
        <sz val="11"/>
        <rFont val="Trebuchet MS"/>
        <family val="2"/>
      </rPr>
      <t>(3) (5)</t>
    </r>
  </si>
  <si>
    <r>
      <t>VL</t>
    </r>
    <r>
      <rPr>
        <b/>
        <vertAlign val="subscript"/>
        <sz val="11"/>
        <rFont val="Trebuchet MS"/>
        <family val="2"/>
      </rPr>
      <t>N</t>
    </r>
    <r>
      <rPr>
        <b/>
        <vertAlign val="superscript"/>
        <sz val="11"/>
        <rFont val="Trebuchet MS"/>
        <family val="2"/>
      </rPr>
      <t>(3)</t>
    </r>
  </si>
  <si>
    <r>
      <t>VL</t>
    </r>
    <r>
      <rPr>
        <b/>
        <vertAlign val="subscript"/>
        <sz val="11"/>
        <rFont val="Trebuchet MS"/>
        <family val="2"/>
      </rPr>
      <t>N-aj</t>
    </r>
    <r>
      <rPr>
        <b/>
        <vertAlign val="superscript"/>
        <sz val="11"/>
        <rFont val="Trebuchet MS"/>
        <family val="2"/>
      </rPr>
      <t>(3) (5)</t>
    </r>
  </si>
  <si>
    <r>
      <t>BOF-SRA</t>
    </r>
    <r>
      <rPr>
        <b/>
        <vertAlign val="superscript"/>
        <sz val="11"/>
        <rFont val="Trebuchet MS"/>
        <family val="2"/>
      </rPr>
      <t>(3)</t>
    </r>
  </si>
  <si>
    <r>
      <t>VS</t>
    </r>
    <r>
      <rPr>
        <b/>
        <vertAlign val="subscript"/>
        <sz val="11"/>
        <rFont val="Trebuchet MS"/>
        <family val="2"/>
      </rPr>
      <t>E</t>
    </r>
    <r>
      <rPr>
        <b/>
        <vertAlign val="superscript"/>
        <sz val="11"/>
        <rFont val="Trebuchet MS"/>
        <family val="2"/>
      </rPr>
      <t>(3)</t>
    </r>
  </si>
  <si>
    <r>
      <t>Caractérisation</t>
    </r>
    <r>
      <rPr>
        <b/>
        <vertAlign val="superscript"/>
        <sz val="10"/>
        <rFont val="Trebuchet MS"/>
        <family val="2"/>
      </rPr>
      <t>(1) (4)</t>
    </r>
  </si>
  <si>
    <r>
      <t>Caractérisation</t>
    </r>
    <r>
      <rPr>
        <b/>
        <vertAlign val="superscript"/>
        <sz val="10"/>
        <rFont val="Trebuchet MS"/>
        <family val="2"/>
      </rPr>
      <t>(1) (6)</t>
    </r>
  </si>
  <si>
    <r>
      <t>usage DS</t>
    </r>
    <r>
      <rPr>
        <b/>
        <vertAlign val="superscript"/>
        <sz val="11"/>
        <rFont val="Trebuchet MS"/>
        <family val="2"/>
      </rPr>
      <t>(6)</t>
    </r>
  </si>
  <si>
    <r>
      <t>usage (DS)</t>
    </r>
    <r>
      <rPr>
        <b/>
        <vertAlign val="superscript"/>
        <sz val="11"/>
        <rFont val="Trebuchet MS"/>
        <family val="2"/>
      </rPr>
      <t>(4) (6)</t>
    </r>
  </si>
  <si>
    <r>
      <t>VS</t>
    </r>
    <r>
      <rPr>
        <b/>
        <vertAlign val="superscript"/>
        <sz val="11"/>
        <rFont val="Trebuchet MS"/>
        <family val="2"/>
      </rPr>
      <t>(3)</t>
    </r>
  </si>
  <si>
    <r>
      <t>usage DS</t>
    </r>
    <r>
      <rPr>
        <b/>
        <vertAlign val="superscript"/>
        <sz val="11"/>
        <rFont val="Trebuchet MS"/>
        <family val="2"/>
      </rPr>
      <t>(4)</t>
    </r>
  </si>
  <si>
    <r>
      <t>Terrain naturel (TN) / Remblai (R)</t>
    </r>
    <r>
      <rPr>
        <b/>
        <vertAlign val="superscript"/>
        <sz val="10"/>
        <rFont val="Trebuchet MS"/>
        <family val="2"/>
      </rPr>
      <t>(4)</t>
    </r>
  </si>
  <si>
    <r>
      <t>Phase d'étude</t>
    </r>
    <r>
      <rPr>
        <b/>
        <vertAlign val="superscript"/>
        <sz val="10"/>
        <rFont val="Trebuchet MS"/>
        <family val="2"/>
      </rPr>
      <t>(4)</t>
    </r>
  </si>
  <si>
    <r>
      <t>Couleur suspecte</t>
    </r>
    <r>
      <rPr>
        <b/>
        <vertAlign val="superscript"/>
        <sz val="10"/>
        <rFont val="Trebuchet MS"/>
        <family val="2"/>
      </rPr>
      <t>(4)</t>
    </r>
  </si>
  <si>
    <r>
      <t>VI (RGPT)</t>
    </r>
    <r>
      <rPr>
        <vertAlign val="superscript"/>
        <sz val="11"/>
        <rFont val="Trebuchet MS"/>
        <family val="2"/>
      </rPr>
      <t>(3)</t>
    </r>
  </si>
  <si>
    <r>
      <t>VS (RGPT)</t>
    </r>
    <r>
      <rPr>
        <vertAlign val="superscript"/>
        <sz val="11"/>
        <rFont val="Trebuchet MS"/>
        <family val="2"/>
      </rPr>
      <t>(3)</t>
    </r>
  </si>
  <si>
    <r>
      <t>VR (RGPT)</t>
    </r>
    <r>
      <rPr>
        <vertAlign val="superscript"/>
        <sz val="11"/>
        <rFont val="Trebuchet MS"/>
        <family val="2"/>
      </rPr>
      <t>(3)</t>
    </r>
  </si>
  <si>
    <r>
      <t>VS</t>
    </r>
    <r>
      <rPr>
        <b/>
        <vertAlign val="subscript"/>
        <sz val="11"/>
        <rFont val="Trebuchet MS"/>
        <family val="2"/>
      </rPr>
      <t>nappe</t>
    </r>
  </si>
  <si>
    <r>
      <t>Piézomètre bien ou mal alimenté</t>
    </r>
    <r>
      <rPr>
        <b/>
        <vertAlign val="superscript"/>
        <sz val="10"/>
        <rFont val="Trebuchet MS"/>
        <family val="2"/>
      </rPr>
      <t>(4)</t>
    </r>
  </si>
  <si>
    <r>
      <t>Zone de captage (I, IIa, IIb)</t>
    </r>
    <r>
      <rPr>
        <b/>
        <vertAlign val="superscript"/>
        <sz val="10"/>
        <rFont val="Trebuchet MS"/>
        <family val="2"/>
      </rPr>
      <t>(4)</t>
    </r>
  </si>
  <si>
    <r>
      <t>Nappe exploitable ou non-exploitable</t>
    </r>
    <r>
      <rPr>
        <b/>
        <vertAlign val="superscript"/>
        <sz val="10"/>
        <rFont val="Trebuchet MS"/>
        <family val="2"/>
      </rPr>
      <t>(4)</t>
    </r>
  </si>
  <si>
    <r>
      <t>Odeur: intensité</t>
    </r>
    <r>
      <rPr>
        <b/>
        <vertAlign val="superscript"/>
        <sz val="10"/>
        <rFont val="Trebuchet MS"/>
        <family val="2"/>
      </rPr>
      <t>(4)</t>
    </r>
  </si>
  <si>
    <r>
      <t>Odeur: type</t>
    </r>
    <r>
      <rPr>
        <b/>
        <vertAlign val="superscript"/>
        <sz val="10"/>
        <rFont val="Trebuchet MS"/>
        <family val="2"/>
      </rPr>
      <t>(4)</t>
    </r>
  </si>
  <si>
    <r>
      <t>Profondeur de l'ouvrage (cm-ns)</t>
    </r>
    <r>
      <rPr>
        <b/>
        <vertAlign val="superscript"/>
        <sz val="10"/>
        <rFont val="Trebuchet MS"/>
        <family val="2"/>
      </rPr>
      <t>(5)</t>
    </r>
  </si>
  <si>
    <t>Quantité prélevée avant échantilllonnage (litre)</t>
  </si>
  <si>
    <r>
      <t>Quantité prélevée avant échantilllonnage</t>
    </r>
    <r>
      <rPr>
        <b/>
        <vertAlign val="superscript"/>
        <sz val="10"/>
        <rFont val="Trebuchet MS"/>
        <family val="2"/>
      </rPr>
      <t xml:space="preserve"> </t>
    </r>
    <r>
      <rPr>
        <b/>
        <sz val="10"/>
        <rFont val="Trebuchet MS"/>
        <family val="2"/>
      </rPr>
      <t>(litre)</t>
    </r>
  </si>
  <si>
    <r>
      <t>VL</t>
    </r>
    <r>
      <rPr>
        <b/>
        <vertAlign val="subscript"/>
        <sz val="11"/>
        <rFont val="Trebuchet MS"/>
        <family val="2"/>
      </rPr>
      <t>nappe</t>
    </r>
  </si>
  <si>
    <r>
      <t>Profondeur de l'ouvrage (cm-ns)</t>
    </r>
    <r>
      <rPr>
        <b/>
        <vertAlign val="superscript"/>
        <sz val="10"/>
        <rFont val="Trebuchet MS"/>
        <family val="2"/>
      </rPr>
      <t>(4)</t>
    </r>
  </si>
  <si>
    <r>
      <t>Phase d'étude</t>
    </r>
    <r>
      <rPr>
        <b/>
        <vertAlign val="superscript"/>
        <sz val="10"/>
        <rFont val="Trebuchet MS"/>
        <family val="2"/>
      </rPr>
      <t>(3)</t>
    </r>
  </si>
  <si>
    <r>
      <t>Piézomètre bien ou mal alimenté</t>
    </r>
    <r>
      <rPr>
        <b/>
        <vertAlign val="superscript"/>
        <sz val="10"/>
        <rFont val="Trebuchet MS"/>
        <family val="2"/>
      </rPr>
      <t>(3)</t>
    </r>
  </si>
  <si>
    <r>
      <t>Zone de captage (I, IIa, IIb)</t>
    </r>
    <r>
      <rPr>
        <b/>
        <vertAlign val="superscript"/>
        <sz val="10"/>
        <rFont val="Trebuchet MS"/>
        <family val="2"/>
      </rPr>
      <t>(3)</t>
    </r>
  </si>
  <si>
    <r>
      <t>Nappe exploitable ou non-exploitable</t>
    </r>
    <r>
      <rPr>
        <b/>
        <vertAlign val="superscript"/>
        <sz val="10"/>
        <rFont val="Trebuchet MS"/>
        <family val="2"/>
      </rPr>
      <t>(3)</t>
    </r>
  </si>
  <si>
    <t>Profondeur: de (cm-ns) 
à (cm-ns)</t>
  </si>
  <si>
    <t>0.3</t>
  </si>
  <si>
    <t>TL</t>
  </si>
  <si>
    <t>traducation</t>
  </si>
  <si>
    <t>0.1</t>
  </si>
  <si>
    <t>referenties rechtzetten ism yvon + pagina-uitlijning</t>
  </si>
  <si>
    <t>Profondeur: de (cm-ns) à (cm-ns)</t>
  </si>
  <si>
    <t>Profondeur de la crépine: de (cm-ns) à 
(cm-ns)</t>
  </si>
  <si>
    <t>Prof. de la crépine: de (cm-ns) à 
(cm-ns)</t>
  </si>
  <si>
    <t>Observations de terrain comparaison des résultats d'analyse de l'air du sol</t>
  </si>
  <si>
    <t>Comparaison des mesures de l'air du sol aux valeurs de screening pour l'air du sol conformément à l'annexe 8 de la Directive (comparaison par MCS)</t>
  </si>
  <si>
    <t>Point d'échantillonnage</t>
  </si>
  <si>
    <t>Début
(xx:xx)</t>
  </si>
  <si>
    <t>Fin (xx:xx)</t>
  </si>
  <si>
    <t>Durée de l'échantillonnage (min)</t>
  </si>
  <si>
    <t>Débit 
(ml/min)</t>
  </si>
  <si>
    <t>Volume pompé via le CA (litre)</t>
  </si>
  <si>
    <t>Volume pompé via le CA (Nm³)</t>
  </si>
  <si>
    <t>TPH aliphatique
 EC &gt;5-6</t>
  </si>
  <si>
    <t>TPH aliphatique 
EC &gt;6-8</t>
  </si>
  <si>
    <t>TPH aliphatique 
EC &gt;8-10</t>
  </si>
  <si>
    <t>TPH aliphatique 
EC &gt;10-12</t>
  </si>
  <si>
    <t>TPH aliphatique
EC &gt;12-16</t>
  </si>
  <si>
    <t>TPH aromatique 
EC &gt;8-10</t>
  </si>
  <si>
    <t>TPH aromatique 
EC &gt;10-12</t>
  </si>
  <si>
    <t>TPH aromatique 
EC &gt;12-16</t>
  </si>
  <si>
    <t>Données relatives à l'échantillonnage</t>
  </si>
  <si>
    <t>Résultats d'analyse (µg/tube)</t>
  </si>
  <si>
    <t>Naphthalène</t>
  </si>
  <si>
    <t>TPH aliphatique EC 5-6</t>
  </si>
  <si>
    <t>TPH aliphatique EC &gt;6-8</t>
  </si>
  <si>
    <t>TPH aliphatique EC &gt;8-10</t>
  </si>
  <si>
    <t>TPH aliphatique EC &gt;10-12</t>
  </si>
  <si>
    <t>TPH aliphatique EC &gt;12-16</t>
  </si>
  <si>
    <t>TPH aromatique EC &gt;8-10</t>
  </si>
  <si>
    <t>TPH aromatique EC &gt;10-12</t>
  </si>
  <si>
    <t>TPH aromatique EC &gt;12-16</t>
  </si>
  <si>
    <t>Ethyl-benzène</t>
  </si>
  <si>
    <t>Concentrations calculées (mg/Nm3)</t>
  </si>
  <si>
    <r>
      <t>Valeurs de screening BOFAS pour l'air du sol : annexe 8 de la Directive (en mg/Nm</t>
    </r>
    <r>
      <rPr>
        <vertAlign val="superscript"/>
        <sz val="10"/>
        <rFont val="Trebuchet MS"/>
        <family val="2"/>
      </rPr>
      <t>3</t>
    </r>
    <r>
      <rPr>
        <sz val="10"/>
        <rFont val="Trebuchet MS"/>
        <family val="2"/>
      </rPr>
      <t>)</t>
    </r>
  </si>
  <si>
    <t>Valeurs de screening BOFAS pour l'air du sol : annexe 8 de la Directive (en mg/Nm3)</t>
  </si>
  <si>
    <t>(2) Liste déroulante</t>
  </si>
  <si>
    <r>
      <t xml:space="preserve">Température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(°C)</t>
    </r>
  </si>
  <si>
    <r>
      <t xml:space="preserve">                      MCS 1 : </t>
    </r>
    <r>
      <rPr>
        <sz val="10"/>
        <rFont val="Trebuchet MS"/>
        <family val="2"/>
      </rPr>
      <t>(2)</t>
    </r>
  </si>
  <si>
    <r>
      <t xml:space="preserve">                     MCS 2 : </t>
    </r>
    <r>
      <rPr>
        <sz val="10"/>
        <rFont val="Trebuchet MS"/>
        <family val="2"/>
      </rPr>
      <t>(2)</t>
    </r>
  </si>
  <si>
    <r>
      <t xml:space="preserve">                      MCS 3 : </t>
    </r>
    <r>
      <rPr>
        <sz val="10"/>
        <rFont val="Trebuchet MS"/>
        <family val="2"/>
      </rPr>
      <t>(2)</t>
    </r>
  </si>
  <si>
    <t>Aliphates</t>
  </si>
  <si>
    <t>Aromates</t>
  </si>
  <si>
    <t>EC 5-6</t>
  </si>
  <si>
    <t>EC 6-8</t>
  </si>
  <si>
    <t>EC 8-10</t>
  </si>
  <si>
    <t>EC 10-12</t>
  </si>
  <si>
    <t>EC 12-16</t>
  </si>
  <si>
    <t>Source : annexe 8 de la Directive BOFAS</t>
  </si>
  <si>
    <t>Texture du sol</t>
  </si>
  <si>
    <t>Type de bâtiment</t>
  </si>
  <si>
    <t>Prof. piézair sous la base du récepteur</t>
  </si>
  <si>
    <t>Modéle Conceptuel du Site (MCS)</t>
  </si>
  <si>
    <t>2 m-bc *</t>
  </si>
  <si>
    <t>3 m-bc *</t>
  </si>
  <si>
    <t>5 m-bc *</t>
  </si>
  <si>
    <t>* : distance entre le piézair et la base de la cave (basement)</t>
  </si>
  <si>
    <t>** : distance entre le piézair et la base du bâtiment (slab-on-grade)</t>
  </si>
  <si>
    <t>1 m-ns **</t>
  </si>
  <si>
    <t>2 m-ns **</t>
  </si>
  <si>
    <t>5 m-ns **</t>
  </si>
  <si>
    <t>basement (cave)</t>
  </si>
  <si>
    <t>slab-on-grade (dalle de sol)</t>
  </si>
  <si>
    <t>Texture</t>
  </si>
  <si>
    <t>argile&gt;=35 et limon&lt;=55</t>
  </si>
  <si>
    <t>argile&gt;=17,5 et (limon+sable/2)&lt;=70</t>
  </si>
  <si>
    <t>sable&lt;=15 et (limon+sable/2)&gt;70</t>
  </si>
  <si>
    <t>sable&gt;82,5 et argile&lt;8</t>
  </si>
  <si>
    <t>sable&gt;67,5 et argile&lt;17,5</t>
  </si>
  <si>
    <t>sable&gt;50 et argile&lt;12,5</t>
  </si>
  <si>
    <t>le reste après ZSP et après A</t>
  </si>
  <si>
    <t>Code</t>
  </si>
  <si>
    <t>Texture selon le log de forage</t>
  </si>
  <si>
    <t>Permeabilité</t>
  </si>
  <si>
    <t>Remarques</t>
  </si>
  <si>
    <t>Méthode de determination de la valeur K</t>
  </si>
  <si>
    <t>% 
fraction
sable 
(50-2000 µm)</t>
  </si>
  <si>
    <t>%
fraction
limon 
(2-50 µm)</t>
  </si>
  <si>
    <t>%
fraction 
argile 
(&lt;2 µm)</t>
  </si>
  <si>
    <t>Rapport du laboratoire</t>
  </si>
  <si>
    <t>Calcul (sur base du rapport du laboratoire)</t>
  </si>
  <si>
    <t>% MS</t>
  </si>
  <si>
    <t>Fraction gravier
(&gt;2000 µm) estimée ou en %</t>
  </si>
  <si>
    <t>Remarques vis-à-vis du triangle textural belge</t>
  </si>
  <si>
    <r>
      <t xml:space="preserve">Forage et profondeur (m-ns)
</t>
    </r>
    <r>
      <rPr>
        <i/>
        <sz val="11"/>
        <color indexed="8"/>
        <rFont val="Trebuchet MS"/>
        <family val="2"/>
      </rPr>
      <t xml:space="preserve"> (encoder du moins profond au plus profond)</t>
    </r>
  </si>
  <si>
    <t>Texture normalisée (sur base de 100% de fraction minerale)</t>
  </si>
  <si>
    <t>Forage / échantillon</t>
  </si>
  <si>
    <t>Note</t>
  </si>
  <si>
    <t>GENERALITES</t>
  </si>
  <si>
    <t>GRAVIER</t>
  </si>
  <si>
    <t>TOURBE</t>
  </si>
  <si>
    <t xml:space="preserve">A partir d'une teneur en gravier de 30%, l'applicabilité du triangle textural belge devient très problématique. </t>
  </si>
  <si>
    <t>La tourbe et les sols tourbeux sont souvent caractérisés par de faibles teneurs en matière sèche (MS) et des teneurs élevées en matière organique (MO) ; ils ne font pas non plus partie du triangle textural et obtiennent le code "V" (Veen = tourbe en néérlandais).</t>
  </si>
  <si>
    <t>En pratique, à partir d'une teneur en MO de 15 à 30%, l'interprétation sur base du triangle textural belge peut devenir problématique.</t>
  </si>
  <si>
    <t>Le triangle textural de la tourbe (Stiboka) permet de décider si le sol répond à la définition d'un "sol minéral", et si la classification selon le triangle textural belge peut être appliquée de manière pertinente.</t>
  </si>
  <si>
    <t>(1) ESS = essence; DI = diesel; HA = hydrocarbures aromatiques ; MC = mazout de chauffage ; AU = autre</t>
  </si>
  <si>
    <t>(2) Blanc (vide) = néant ; * = léger ; ** = moyen ; *** = fort ou valeur PID mesurée - il n'est pas nécessaire d'indiquer en même temps les perceptions organoleptiques et la réaction huile/eau qui n'est pas strictement nécessaire</t>
  </si>
  <si>
    <t>(6) Liste déroulante</t>
  </si>
  <si>
    <t>(3) A adapter conformément à la législation et aux paramètres spécifiques au site</t>
  </si>
  <si>
    <t>(7) Dans le cas de diesel ("DI"), il convient de procéder à l'évaluation (vis-a-vis des VSH ou du BOF_SRA) sur base de la "répartition standard diesel" ; dans les autres cas (polluant autre que "DI"), il n'y a pas lieu de procéder à cette évaluation</t>
  </si>
  <si>
    <t>(4) Voir le GRER (partie D) pour l'applicabilité et les dérogations</t>
  </si>
  <si>
    <t>(5) A calculer selon le GRER (partie C - annexe C2)</t>
  </si>
  <si>
    <r>
      <t>Nature TPH</t>
    </r>
    <r>
      <rPr>
        <b/>
        <vertAlign val="superscript"/>
        <sz val="10"/>
        <rFont val="Trebuchet MS"/>
        <family val="2"/>
      </rPr>
      <t>(7) (6)</t>
    </r>
  </si>
  <si>
    <r>
      <t>MCS applicable</t>
    </r>
    <r>
      <rPr>
        <b/>
        <vertAlign val="superscript"/>
        <sz val="11"/>
        <rFont val="Trebuchet MS"/>
        <family val="2"/>
      </rPr>
      <t>(6)</t>
    </r>
  </si>
  <si>
    <t>(4) Liste déroulante</t>
  </si>
  <si>
    <t>autre / non défini</t>
  </si>
  <si>
    <t>ESS</t>
  </si>
  <si>
    <r>
      <t>VL</t>
    </r>
    <r>
      <rPr>
        <b/>
        <vertAlign val="subscript"/>
        <sz val="8"/>
        <rFont val="Trebuchet MS"/>
        <family val="2"/>
      </rPr>
      <t>N</t>
    </r>
    <r>
      <rPr>
        <b/>
        <sz val="8"/>
        <rFont val="Trebuchet MS"/>
        <family val="2"/>
      </rPr>
      <t xml:space="preserve"> (GRER v04 partie C)</t>
    </r>
  </si>
  <si>
    <r>
      <t>VS</t>
    </r>
    <r>
      <rPr>
        <b/>
        <vertAlign val="subscript"/>
        <sz val="8"/>
        <rFont val="Trebuchet MS"/>
        <family val="2"/>
      </rPr>
      <t>N</t>
    </r>
    <r>
      <rPr>
        <b/>
        <sz val="8"/>
        <rFont val="Trebuchet MS"/>
        <family val="2"/>
      </rPr>
      <t xml:space="preserve"> (GRER v04 partie C)</t>
    </r>
  </si>
  <si>
    <t>VSE (GRER v04)</t>
  </si>
  <si>
    <t>VSH (GRER v04)</t>
  </si>
  <si>
    <t>(5) Si différente de la profondeur de la base de la crépine</t>
  </si>
  <si>
    <t>(1) S'il y a une couche surnageante, il convient d'en mentionner les parties supérieure et inférieure</t>
  </si>
  <si>
    <t>Phase d'étude(4)</t>
  </si>
  <si>
    <r>
      <t>VS</t>
    </r>
    <r>
      <rPr>
        <b/>
        <vertAlign val="subscript"/>
        <sz val="11"/>
        <rFont val="Trebuchet MS"/>
        <family val="2"/>
      </rPr>
      <t>nappe/volatilisation</t>
    </r>
  </si>
  <si>
    <t>(4) Si différente de la profondeur de la base de la crépine</t>
  </si>
  <si>
    <t>(3) Liste déroulante</t>
  </si>
  <si>
    <r>
      <t>Odeur : type</t>
    </r>
    <r>
      <rPr>
        <b/>
        <vertAlign val="superscript"/>
        <sz val="10"/>
        <rFont val="Trebuchet MS"/>
        <family val="2"/>
      </rPr>
      <t>(4)</t>
    </r>
  </si>
  <si>
    <r>
      <t>Odeur : intensité</t>
    </r>
    <r>
      <rPr>
        <b/>
        <vertAlign val="superscript"/>
        <sz val="10"/>
        <rFont val="Trebuchet MS"/>
        <family val="2"/>
      </rPr>
      <t>(4)</t>
    </r>
  </si>
  <si>
    <r>
      <t>Odeur : intensité</t>
    </r>
    <r>
      <rPr>
        <b/>
        <vertAlign val="superscript"/>
        <sz val="10"/>
        <rFont val="Trebuchet MS"/>
        <family val="2"/>
      </rPr>
      <t>(3)</t>
    </r>
  </si>
  <si>
    <r>
      <t>Odeur : type</t>
    </r>
    <r>
      <rPr>
        <b/>
        <vertAlign val="superscript"/>
        <sz val="10"/>
        <rFont val="Trebuchet MS"/>
        <family val="2"/>
      </rPr>
      <t>(3)</t>
    </r>
  </si>
  <si>
    <t xml:space="preserve">Type usage DS </t>
  </si>
  <si>
    <t>Type d'usage RGPT</t>
  </si>
  <si>
    <t>VSnappe</t>
  </si>
  <si>
    <t>Lors de son interprétation, l'EAAS doit tenir compte des effets du prétraitement en laboratoire sur l'applicabilité du triangle textural.</t>
  </si>
  <si>
    <t>Les sols contenant plus de 5% de gravier (fraction &gt;2000 µm) peuvent éventuellement recevoir le code "G" (gravier) ; à proprement parler, ils ne font toutefois pas partie du triangle textural.</t>
  </si>
  <si>
    <t>Usage / affectation</t>
  </si>
  <si>
    <t>(5) La norme (VS ou VI) sera automatiquement recalculée sur base de la MO (pour une MO comprise entre 2,5 et 12,5%)</t>
  </si>
  <si>
    <t>(4) Une teneur en matière organique non représentative (analyse réalisée sur un échantillon pollué) ne sera pas prise en compte dans le calcul de la moyenne</t>
  </si>
  <si>
    <r>
      <t>usage (RGPT)</t>
    </r>
    <r>
      <rPr>
        <b/>
        <vertAlign val="superscript"/>
        <sz val="11"/>
        <rFont val="Trebuchet MS"/>
        <family val="2"/>
      </rPr>
      <t>(6)</t>
    </r>
  </si>
  <si>
    <t>Type usage DS</t>
  </si>
  <si>
    <t>Teneur en matière organique (%)</t>
  </si>
  <si>
    <t>Teneur en argile (%)</t>
  </si>
  <si>
    <r>
      <t>Profil type</t>
    </r>
    <r>
      <rPr>
        <b/>
        <vertAlign val="superscript"/>
        <sz val="11"/>
        <color indexed="10"/>
        <rFont val="Trebuchet MS"/>
        <family val="2"/>
      </rPr>
      <t>(4)</t>
    </r>
  </si>
  <si>
    <r>
      <t xml:space="preserve">Pression </t>
    </r>
    <r>
      <rPr>
        <sz val="10"/>
        <rFont val="Trebuchet MS"/>
        <family val="2"/>
      </rPr>
      <t>(1)</t>
    </r>
    <r>
      <rPr>
        <b/>
        <sz val="10"/>
        <rFont val="Trebuchet MS"/>
        <family val="2"/>
      </rPr>
      <t xml:space="preserve">
(HPa)</t>
    </r>
  </si>
  <si>
    <t>(1) Ces paramètres sont mesurés au niveau de et lors de la mesure du volume</t>
  </si>
  <si>
    <t xml:space="preserve">Pour l'évaluation à l'aide de S-Risk, en cas de présence de gravier, la classification selon le triangle textural belge peut néanmoins être conservée à titre indicatif, puisque la fraction minérale (&lt;2000 µm) est déterminante vis-à-vis du comportement du polluant. </t>
  </si>
  <si>
    <t>Pour l'évaluation à l'aide de S-Risk Wallonie, on peut considérer qu'il convient de maintenir le type de sol "G" (limon caillouteux), dès lors que la matrice sera souvent limoneuse.</t>
  </si>
  <si>
    <r>
      <t>Les analyses réalisées doivent être groupées par zone ou par source potentielle. Si elle est distincte de la pollution propre à la SS (</t>
    </r>
    <r>
      <rPr>
        <u/>
        <sz val="10"/>
        <rFont val="Trebuchet MS"/>
        <family val="2"/>
      </rPr>
      <t>TE = TankstationEIGEN = PROPRE à la SS</t>
    </r>
    <r>
      <rPr>
        <sz val="10"/>
        <rFont val="Trebuchet MS"/>
        <family val="2"/>
      </rPr>
      <t>), la pollution étrangère à la SS (</t>
    </r>
    <r>
      <rPr>
        <u/>
        <sz val="10"/>
        <rFont val="Trebuchet MS"/>
        <family val="2"/>
      </rPr>
      <t>TV = TankstationVREEMD = ETRANGER à la SS</t>
    </r>
    <r>
      <rPr>
        <sz val="10"/>
        <rFont val="Trebuchet MS"/>
        <family val="2"/>
      </rPr>
      <t>) sera reprise dans une zone séparée.</t>
    </r>
  </si>
  <si>
    <t>Détermination de la texture</t>
  </si>
  <si>
    <t>Oui</t>
  </si>
  <si>
    <r>
      <t>Refus de forage</t>
    </r>
    <r>
      <rPr>
        <b/>
        <vertAlign val="superscript"/>
        <sz val="10"/>
        <rFont val="Trebuchet MS"/>
        <family val="2"/>
      </rPr>
      <t>(6)</t>
    </r>
  </si>
  <si>
    <r>
      <t>Refus de forage</t>
    </r>
    <r>
      <rPr>
        <b/>
        <vertAlign val="superscript"/>
        <sz val="10"/>
        <rFont val="Trebuchet MS"/>
        <family val="2"/>
      </rPr>
      <t>(4)</t>
    </r>
  </si>
  <si>
    <t>Teneur en matière organique (%) (4) (5)</t>
  </si>
  <si>
    <t>0</t>
  </si>
  <si>
    <r>
      <rPr>
        <b/>
        <sz val="11"/>
        <rFont val="Trebuchet MS"/>
        <family val="2"/>
      </rPr>
      <t>NORMES:</t>
    </r>
    <r>
      <rPr>
        <sz val="11"/>
        <rFont val="Trebuchet MS"/>
        <family val="2"/>
      </rPr>
      <t xml:space="preserve"> 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color rgb="FFFF0000"/>
        <rFont val="Trebuchet MS"/>
        <family val="2"/>
      </rPr>
      <t xml:space="preserve"> </t>
    </r>
    <r>
      <rPr>
        <sz val="11"/>
        <rFont val="Trebuchet MS"/>
        <family val="2"/>
      </rPr>
      <t>si dépassement de la norme</t>
    </r>
  </si>
  <si>
    <r>
      <rPr>
        <b/>
        <sz val="11"/>
        <rFont val="Trebuchet MS"/>
        <family val="2"/>
      </rPr>
      <t>NORMES:</t>
    </r>
    <r>
      <rPr>
        <sz val="11"/>
        <color rgb="FFFF0000"/>
        <rFont val="Trebuchet MS"/>
        <family val="2"/>
      </rPr>
      <t xml:space="preserve">  </t>
    </r>
    <r>
      <rPr>
        <sz val="11"/>
        <rFont val="Trebuchet MS"/>
        <family val="2"/>
      </rPr>
      <t>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color rgb="FFFF0000"/>
        <rFont val="Trebuchet MS"/>
        <family val="2"/>
      </rPr>
      <t xml:space="preserve"> </t>
    </r>
    <r>
      <rPr>
        <sz val="11"/>
        <rFont val="Trebuchet MS"/>
        <family val="2"/>
      </rPr>
      <t>si dépassement de la norme</t>
    </r>
  </si>
  <si>
    <r>
      <rPr>
        <b/>
        <sz val="11"/>
        <rFont val="Trebuchet MS"/>
        <family val="2"/>
      </rPr>
      <t>NORMES:</t>
    </r>
    <r>
      <rPr>
        <sz val="11"/>
        <rFont val="Trebuchet MS"/>
        <family val="2"/>
      </rPr>
      <t xml:space="preserve"> 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color rgb="FFFF0000"/>
        <rFont val="Trebuchet MS"/>
        <family val="2"/>
      </rPr>
      <t xml:space="preserve"> </t>
    </r>
    <r>
      <rPr>
        <sz val="11"/>
        <rFont val="Trebuchet MS"/>
        <family val="2"/>
      </rPr>
      <t>si &gt; à VI</t>
    </r>
  </si>
  <si>
    <r>
      <rPr>
        <b/>
        <sz val="11"/>
        <color theme="0"/>
        <rFont val="Trebuchet MS"/>
        <family val="2"/>
      </rPr>
      <t>NORMES:</t>
    </r>
    <r>
      <rPr>
        <sz val="11"/>
        <color theme="0"/>
        <rFont val="Trebuchet MS"/>
        <family val="2"/>
      </rPr>
      <t xml:space="preserve"> </t>
    </r>
    <r>
      <rPr>
        <u/>
        <sz val="11"/>
        <rFont val="Trebuchet MS"/>
        <family val="2"/>
      </rPr>
      <t>Concentrations en souligné</t>
    </r>
    <r>
      <rPr>
        <sz val="11"/>
        <rFont val="Trebuchet MS"/>
        <family val="2"/>
      </rPr>
      <t xml:space="preserve"> si &gt; à VS</t>
    </r>
  </si>
  <si>
    <r>
      <rPr>
        <b/>
        <sz val="11"/>
        <color theme="0"/>
        <rFont val="Trebuchet MS"/>
        <family val="2"/>
      </rPr>
      <t>NORMES:</t>
    </r>
    <r>
      <rPr>
        <i/>
        <sz val="11"/>
        <rFont val="Trebuchet MS"/>
        <family val="2"/>
      </rPr>
      <t>Concentrations en italique</t>
    </r>
    <r>
      <rPr>
        <sz val="11"/>
        <rFont val="Trebuchet MS"/>
        <family val="2"/>
      </rPr>
      <t xml:space="preserve"> si &gt; à VR</t>
    </r>
  </si>
  <si>
    <r>
      <rPr>
        <b/>
        <sz val="11"/>
        <color theme="0"/>
        <rFont val="Trebuchet MS"/>
        <family val="2"/>
      </rPr>
      <t>NORMES:</t>
    </r>
    <r>
      <rPr>
        <sz val="11"/>
        <color theme="0"/>
        <rFont val="Trebuchet MS"/>
        <family val="2"/>
      </rPr>
      <t xml:space="preserve"> </t>
    </r>
    <r>
      <rPr>
        <u/>
        <sz val="11"/>
        <rFont val="Trebuchet MS"/>
        <family val="2"/>
      </rPr>
      <t>Concentrations en souligné</t>
    </r>
    <r>
      <rPr>
        <sz val="11"/>
        <rFont val="Trebuchet MS"/>
        <family val="2"/>
      </rPr>
      <t xml:space="preserve"> si &gt; à VR</t>
    </r>
  </si>
  <si>
    <r>
      <rPr>
        <b/>
        <sz val="11"/>
        <rFont val="Trebuchet MS"/>
        <family val="2"/>
      </rPr>
      <t>NORMES:</t>
    </r>
    <r>
      <rPr>
        <sz val="11"/>
        <rFont val="Trebuchet MS"/>
        <family val="2"/>
      </rPr>
      <t xml:space="preserve"> Concentrations en</t>
    </r>
    <r>
      <rPr>
        <b/>
        <sz val="11"/>
        <color rgb="FFFF0000"/>
        <rFont val="Trebuchet MS"/>
        <family val="2"/>
      </rPr>
      <t xml:space="preserve"> gras et rouge</t>
    </r>
    <r>
      <rPr>
        <sz val="11"/>
        <color rgb="FFFF0000"/>
        <rFont val="Trebuchet MS"/>
        <family val="2"/>
      </rPr>
      <t xml:space="preserve"> </t>
    </r>
    <r>
      <rPr>
        <sz val="11"/>
        <rFont val="Trebuchet MS"/>
        <family val="2"/>
      </rPr>
      <t>si dépassement de la VS</t>
    </r>
    <r>
      <rPr>
        <vertAlign val="subscript"/>
        <sz val="11"/>
        <rFont val="Trebuchet MS"/>
        <family val="2"/>
      </rPr>
      <t>nappe</t>
    </r>
  </si>
  <si>
    <r>
      <rPr>
        <b/>
        <sz val="11"/>
        <color theme="0"/>
        <rFont val="Trebuchet MS"/>
        <family val="2"/>
      </rPr>
      <t>NORMES:</t>
    </r>
    <r>
      <rPr>
        <sz val="11"/>
        <color theme="0"/>
        <rFont val="Trebuchet MS"/>
        <family val="2"/>
      </rPr>
      <t xml:space="preserve"> </t>
    </r>
    <r>
      <rPr>
        <u/>
        <sz val="11"/>
        <rFont val="Trebuchet MS"/>
        <family val="2"/>
      </rPr>
      <t>Concentrations en souligné</t>
    </r>
    <r>
      <rPr>
        <sz val="11"/>
        <rFont val="Trebuchet MS"/>
        <family val="2"/>
      </rPr>
      <t xml:space="preserve"> si dépassement des objectifs d'assainissement</t>
    </r>
  </si>
  <si>
    <r>
      <rPr>
        <b/>
        <sz val="11"/>
        <color theme="0"/>
        <rFont val="Trebuchet MS"/>
        <family val="2"/>
      </rPr>
      <t>NORMES:</t>
    </r>
    <r>
      <rPr>
        <i/>
        <sz val="11"/>
        <rFont val="Trebuchet MS"/>
        <family val="2"/>
      </rPr>
      <t>Concentrations en italique</t>
    </r>
    <r>
      <rPr>
        <sz val="11"/>
        <rFont val="Trebuchet MS"/>
        <family val="2"/>
      </rPr>
      <t xml:space="preserve"> si dépassement de la valeur-limite de monitoring</t>
    </r>
  </si>
  <si>
    <t>MO(%):</t>
  </si>
  <si>
    <t>&lt;2µm (%):</t>
  </si>
  <si>
    <t>200-250</t>
  </si>
  <si>
    <t>80-150</t>
  </si>
  <si>
    <t>80-100</t>
  </si>
  <si>
    <t>200-220</t>
  </si>
  <si>
    <t>250-400</t>
  </si>
  <si>
    <t>250-270</t>
  </si>
  <si>
    <t>C2</t>
  </si>
  <si>
    <t>456f</t>
  </si>
  <si>
    <t>p4</t>
  </si>
  <si>
    <t>150-250</t>
  </si>
  <si>
    <t>300-330</t>
  </si>
  <si>
    <t>1076z</t>
  </si>
  <si>
    <t>B1</t>
  </si>
  <si>
    <r>
      <t>Odeur/PID</t>
    </r>
    <r>
      <rPr>
        <b/>
        <vertAlign val="superscript"/>
        <sz val="10"/>
        <rFont val="Trebuchet MS"/>
        <family val="2"/>
      </rPr>
      <t>(2)</t>
    </r>
  </si>
  <si>
    <t>GM</t>
  </si>
  <si>
    <t>EG</t>
  </si>
  <si>
    <t>Version définitive BOFAS 3</t>
  </si>
  <si>
    <t>piézo … (cm-ns)</t>
  </si>
  <si>
    <t>piézo … cm-ns)</t>
  </si>
  <si>
    <t>Eaux de surface (distance - m)</t>
  </si>
  <si>
    <t>Captage important dans le cadre de l'EC/AR</t>
  </si>
  <si>
    <t>Direction (N, NE, S, ..)</t>
  </si>
  <si>
    <t>distance (m)</t>
  </si>
  <si>
    <t>profondeur</t>
  </si>
  <si>
    <t>débit (m3/j)</t>
  </si>
  <si>
    <t>TPH aliphatic (EC 5-6)</t>
  </si>
  <si>
    <t>TPH aliphatic (EC &gt;6-8)</t>
  </si>
  <si>
    <t>TPH aliphatic (EC &gt;8-10)</t>
  </si>
  <si>
    <t>TPH aliphatic (EC &gt;10-12)</t>
  </si>
  <si>
    <t>TPH aliphatic (EC &gt;12-16)</t>
  </si>
  <si>
    <t>TPH aliphatic (EC &gt;16-21)</t>
  </si>
  <si>
    <t>TPH aliphatic (EC &gt;21-35)</t>
  </si>
  <si>
    <t>TPH aromatic (EC &gt;6-7)</t>
  </si>
  <si>
    <t>TPH aromatic (EC &gt;7-8)</t>
  </si>
  <si>
    <t>TPH aromatic (EC &gt;8-10)</t>
  </si>
  <si>
    <t>TPH aromatic (EC &gt;10-12)</t>
  </si>
  <si>
    <t>TPH aromatic (EC &gt;12-16)</t>
  </si>
  <si>
    <t>TPH aromatic (EC &gt;16-21)</t>
  </si>
  <si>
    <t>TPH aromatic (EC &gt;21-35)</t>
  </si>
  <si>
    <t>ec5-35</t>
  </si>
  <si>
    <t>ec10-40</t>
  </si>
  <si>
    <t>berekeningsfactor individuele fractie uit MO totaal</t>
  </si>
  <si>
    <r>
      <t>Niveau d’eau par rapport au sommet du piézomètre (cm-ns)</t>
    </r>
    <r>
      <rPr>
        <b/>
        <vertAlign val="superscript"/>
        <sz val="10"/>
        <rFont val="Trebuchet MS"/>
        <family val="2"/>
      </rPr>
      <t>(1)</t>
    </r>
  </si>
  <si>
    <t>-</t>
  </si>
  <si>
    <t>argile</t>
  </si>
  <si>
    <t>limon</t>
  </si>
  <si>
    <t>limon sableux</t>
  </si>
  <si>
    <t>sable limoneux</t>
  </si>
  <si>
    <t>sable</t>
  </si>
  <si>
    <t>argile lourde</t>
  </si>
  <si>
    <t>m/s</t>
  </si>
  <si>
    <t>m/j</t>
  </si>
  <si>
    <r>
      <t xml:space="preserve">Valeur K calculée (voir onglet 'Granulométrie') </t>
    </r>
    <r>
      <rPr>
        <b/>
        <u/>
        <sz val="11"/>
        <rFont val="Trebuchet MS"/>
        <family val="2"/>
      </rPr>
      <t>(compléter une des deux colonnes)</t>
    </r>
  </si>
  <si>
    <r>
      <t xml:space="preserve">Valeur K sur base de la littérature 
</t>
    </r>
    <r>
      <rPr>
        <b/>
        <u/>
        <sz val="11"/>
        <rFont val="Trebuchet MS"/>
        <family val="2"/>
      </rPr>
      <t>(compléter une des deux colonnes)</t>
    </r>
  </si>
  <si>
    <r>
      <t xml:space="preserve">Valeur K calculée 
(cfr. Directive)
</t>
    </r>
    <r>
      <rPr>
        <u/>
        <sz val="11"/>
        <rFont val="Trebuchet MS"/>
        <family val="2"/>
      </rPr>
      <t>(compléter une des deux colonnes)</t>
    </r>
  </si>
  <si>
    <t>KB1 16-16,5</t>
  </si>
  <si>
    <t>B4 18-19</t>
  </si>
  <si>
    <t>i</t>
  </si>
  <si>
    <t>j</t>
  </si>
  <si>
    <t>k</t>
  </si>
  <si>
    <t>l</t>
  </si>
  <si>
    <t>m</t>
  </si>
  <si>
    <t>n</t>
  </si>
  <si>
    <t>o</t>
  </si>
  <si>
    <r>
      <t xml:space="preserve">Pourcentage </t>
    </r>
    <r>
      <rPr>
        <u/>
        <sz val="11"/>
        <color rgb="FF000000"/>
        <rFont val="Trebuchet MS"/>
        <family val="2"/>
      </rPr>
      <t>cumulatif</t>
    </r>
    <r>
      <rPr>
        <sz val="11"/>
        <color rgb="FF000000"/>
        <rFont val="Trebuchet MS"/>
        <family val="2"/>
      </rPr>
      <t xml:space="preserve"> passant sur le tamis (en % de matière sèche (MS) ou en % de fraction minérale)</t>
    </r>
  </si>
  <si>
    <t>exemple à supprimer</t>
  </si>
  <si>
    <t>Fond pointillé = excède la</t>
  </si>
  <si>
    <r>
      <t xml:space="preserve">MCS applicable </t>
    </r>
    <r>
      <rPr>
        <b/>
        <vertAlign val="superscript"/>
        <sz val="12"/>
        <rFont val="Trebuchet MS"/>
        <family val="2"/>
      </rPr>
      <t>(6)</t>
    </r>
  </si>
  <si>
    <t xml:space="preserve">Caractère souligné = excède la  </t>
  </si>
  <si>
    <t>Fond jaune = excède le</t>
  </si>
  <si>
    <r>
      <rPr>
        <sz val="10"/>
        <rFont val="Trebuchet MS"/>
        <family val="2"/>
      </rPr>
      <t xml:space="preserve">Concent équil. eau BOF-SRA (ann. 5) </t>
    </r>
    <r>
      <rPr>
        <vertAlign val="superscript"/>
        <sz val="10"/>
        <rFont val="Trebuchet MS"/>
        <family val="2"/>
      </rPr>
      <t>(3)</t>
    </r>
  </si>
  <si>
    <t>limon sableux léger</t>
  </si>
  <si>
    <t>2.0</t>
  </si>
  <si>
    <t>version 2.0 définitive BOFAS 3</t>
  </si>
  <si>
    <t>1.3</t>
  </si>
  <si>
    <t>YV</t>
  </si>
  <si>
    <t>Dernières corrections avant lay-out BOFAS 3</t>
  </si>
  <si>
    <t>1.2</t>
  </si>
  <si>
    <t>YVM</t>
  </si>
  <si>
    <t xml:space="preserve">Conditional formatting, perméabilité (2 unités), </t>
  </si>
  <si>
    <t>1.1</t>
  </si>
  <si>
    <t>Adaptation BOF-SRA, formules granulométrie, ajout hydrogéologie</t>
  </si>
  <si>
    <t>histlog complété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</si>
</sst>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/mm/yy;@"/>
    <numFmt numFmtId="165" formatCode="General;\&lt;General"/>
    <numFmt numFmtId="166" formatCode="0.0"/>
    <numFmt numFmtId="167" formatCode="h:mm;@"/>
    <numFmt numFmtId="168" formatCode="0.00000"/>
    <numFmt numFmtId="169" formatCode="0.000"/>
  </numFmts>
  <fonts count="7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name val="Trebuchet MS"/>
      <family val="2"/>
    </font>
    <font>
      <sz val="9"/>
      <name val="Trebuchet MS"/>
      <family val="2"/>
    </font>
    <font>
      <b/>
      <sz val="11"/>
      <name val="Trebuchet MS"/>
      <family val="2"/>
    </font>
    <font>
      <sz val="10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b/>
      <sz val="16"/>
      <name val="Trebuchet MS"/>
      <family val="2"/>
    </font>
    <font>
      <b/>
      <sz val="10"/>
      <color indexed="10"/>
      <name val="Trebuchet MS"/>
      <family val="2"/>
    </font>
    <font>
      <b/>
      <sz val="10"/>
      <color indexed="10"/>
      <name val="Trebuchet MS"/>
      <family val="2"/>
    </font>
    <font>
      <u/>
      <sz val="10"/>
      <name val="Trebuchet MS"/>
      <family val="2"/>
    </font>
    <font>
      <i/>
      <sz val="10"/>
      <name val="Trebuchet MS"/>
      <family val="2"/>
    </font>
    <font>
      <sz val="8"/>
      <name val="Trebuchet MS"/>
      <family val="2"/>
    </font>
    <font>
      <i/>
      <sz val="8"/>
      <name val="Trebuchet MS"/>
      <family val="2"/>
    </font>
    <font>
      <b/>
      <sz val="8"/>
      <name val="Trebuchet MS"/>
      <family val="2"/>
    </font>
    <font>
      <b/>
      <vertAlign val="subscript"/>
      <sz val="8"/>
      <name val="Trebuchet MS"/>
      <family val="2"/>
    </font>
    <font>
      <b/>
      <sz val="18"/>
      <name val="Trebuchet MS"/>
      <family val="2"/>
    </font>
    <font>
      <sz val="18"/>
      <name val="Trebuchet MS"/>
      <family val="2"/>
    </font>
    <font>
      <sz val="12"/>
      <name val="Trebuchet MS"/>
      <family val="2"/>
    </font>
    <font>
      <b/>
      <vertAlign val="superscript"/>
      <sz val="10"/>
      <name val="Trebuchet MS"/>
      <family val="2"/>
    </font>
    <font>
      <b/>
      <vertAlign val="superscript"/>
      <sz val="11"/>
      <name val="Trebuchet MS"/>
      <family val="2"/>
    </font>
    <font>
      <sz val="11"/>
      <name val="Arial"/>
      <family val="2"/>
    </font>
    <font>
      <b/>
      <sz val="20"/>
      <name val="Trebuchet MS"/>
      <family val="2"/>
    </font>
    <font>
      <vertAlign val="superscript"/>
      <sz val="10"/>
      <name val="Trebuchet MS"/>
      <family val="2"/>
    </font>
    <font>
      <i/>
      <sz val="11"/>
      <name val="Trebuchet MS"/>
      <family val="2"/>
    </font>
    <font>
      <u/>
      <sz val="11"/>
      <name val="Trebuchet MS"/>
      <family val="2"/>
    </font>
    <font>
      <b/>
      <vertAlign val="subscript"/>
      <sz val="10"/>
      <name val="Trebuchet MS"/>
      <family val="2"/>
    </font>
    <font>
      <vertAlign val="superscript"/>
      <sz val="8"/>
      <name val="Trebuchet MS"/>
      <family val="2"/>
    </font>
    <font>
      <b/>
      <vertAlign val="subscript"/>
      <sz val="11"/>
      <name val="Trebuchet MS"/>
      <family val="2"/>
    </font>
    <font>
      <i/>
      <sz val="11"/>
      <color indexed="8"/>
      <name val="Trebuchet MS"/>
      <family val="2"/>
    </font>
    <font>
      <sz val="12"/>
      <name val="Arial"/>
      <family val="2"/>
    </font>
    <font>
      <b/>
      <vertAlign val="superscript"/>
      <sz val="12"/>
      <name val="Trebuchet MS"/>
      <family val="2"/>
    </font>
    <font>
      <vertAlign val="superscript"/>
      <sz val="11"/>
      <name val="Trebuchet MS"/>
      <family val="2"/>
    </font>
    <font>
      <b/>
      <sz val="11"/>
      <name val="Arial"/>
      <family val="2"/>
    </font>
    <font>
      <b/>
      <sz val="14"/>
      <name val="Trebuchet MS"/>
      <family val="2"/>
    </font>
    <font>
      <sz val="14"/>
      <name val="Trebuchet MS"/>
      <family val="2"/>
    </font>
    <font>
      <b/>
      <vertAlign val="superscript"/>
      <sz val="11"/>
      <color indexed="10"/>
      <name val="Trebuchet MS"/>
      <family val="2"/>
    </font>
    <font>
      <b/>
      <sz val="10"/>
      <name val="Arial"/>
      <family val="2"/>
    </font>
    <font>
      <b/>
      <sz val="11"/>
      <color rgb="FFFF0000"/>
      <name val="Trebuchet MS"/>
      <family val="2"/>
    </font>
    <font>
      <sz val="10"/>
      <color rgb="FFFF0000"/>
      <name val="Trebuchet MS"/>
      <family val="2"/>
    </font>
    <font>
      <b/>
      <sz val="10"/>
      <color theme="5"/>
      <name val="Trebuchet MS"/>
      <family val="2"/>
    </font>
    <font>
      <sz val="10"/>
      <color theme="5"/>
      <name val="Trebuchet MS"/>
      <family val="2"/>
    </font>
    <font>
      <sz val="10"/>
      <color rgb="FFC00000"/>
      <name val="Trebuchet MS"/>
      <family val="2"/>
    </font>
    <font>
      <b/>
      <sz val="10"/>
      <color theme="8" tint="-0.249977111117893"/>
      <name val="Trebuchet MS"/>
      <family val="2"/>
    </font>
    <font>
      <sz val="8"/>
      <color rgb="FFFF0000"/>
      <name val="Trebuchet MS"/>
      <family val="2"/>
    </font>
    <font>
      <b/>
      <sz val="11"/>
      <color theme="8" tint="-0.249977111117893"/>
      <name val="Trebuchet MS"/>
      <family val="2"/>
    </font>
    <font>
      <b/>
      <sz val="10"/>
      <color rgb="FFFF0000"/>
      <name val="Trebuchet MS"/>
      <family val="2"/>
    </font>
    <font>
      <sz val="10"/>
      <color theme="8" tint="-0.249977111117893"/>
      <name val="Trebuchet MS"/>
      <family val="2"/>
    </font>
    <font>
      <sz val="24"/>
      <color rgb="FFFF0000"/>
      <name val="Trebuchet MS"/>
      <family val="2"/>
    </font>
    <font>
      <sz val="11"/>
      <color rgb="FF000000"/>
      <name val="Trebuchet MS"/>
      <family val="2"/>
    </font>
    <font>
      <b/>
      <sz val="11"/>
      <color rgb="FF000000"/>
      <name val="Trebuchet MS"/>
      <family val="2"/>
    </font>
    <font>
      <sz val="11"/>
      <color rgb="FFFF0000"/>
      <name val="Trebuchet MS"/>
      <family val="2"/>
    </font>
    <font>
      <b/>
      <i/>
      <sz val="12"/>
      <color rgb="FF000000"/>
      <name val="Trebuchet MS"/>
      <family val="2"/>
    </font>
    <font>
      <sz val="12"/>
      <color rgb="FF000000"/>
      <name val="Trebuchet MS"/>
      <family val="2"/>
    </font>
    <font>
      <i/>
      <sz val="12"/>
      <color rgb="FF000000"/>
      <name val="Trebuchet MS"/>
      <family val="2"/>
    </font>
    <font>
      <sz val="9"/>
      <color rgb="FFFF0000"/>
      <name val="Trebuchet MS"/>
      <family val="2"/>
    </font>
    <font>
      <sz val="11"/>
      <color rgb="FFFF0000"/>
      <name val="Arial"/>
      <family val="2"/>
    </font>
    <font>
      <b/>
      <u/>
      <sz val="12"/>
      <name val="Trebuchet MS"/>
      <family val="2"/>
    </font>
    <font>
      <b/>
      <sz val="11"/>
      <color theme="0"/>
      <name val="Trebuchet MS"/>
      <family val="2"/>
    </font>
    <font>
      <sz val="11"/>
      <color theme="0"/>
      <name val="Trebuchet MS"/>
      <family val="2"/>
    </font>
    <font>
      <vertAlign val="subscript"/>
      <sz val="11"/>
      <name val="Trebuchet MS"/>
      <family val="2"/>
    </font>
    <font>
      <sz val="11"/>
      <color rgb="FF00B050"/>
      <name val="Trebuchet MS"/>
      <family val="2"/>
    </font>
    <font>
      <sz val="10"/>
      <color rgb="FF00B050"/>
      <name val="Trebuchet MS"/>
      <family val="2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u/>
      <sz val="11"/>
      <name val="Trebuchet MS"/>
      <family val="2"/>
    </font>
    <font>
      <u/>
      <sz val="11"/>
      <color rgb="FF000000"/>
      <name val="Trebuchet MS"/>
      <family val="2"/>
    </font>
  </fonts>
  <fills count="2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gray0625"/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</cellStyleXfs>
  <cellXfs count="2012">
    <xf numFmtId="0" fontId="0" fillId="0" borderId="0" xfId="0"/>
    <xf numFmtId="0" fontId="0" fillId="0" borderId="1" xfId="0" applyBorder="1"/>
    <xf numFmtId="0" fontId="4" fillId="0" borderId="0" xfId="0" applyFont="1" applyAlignment="1">
      <alignment horizontal="justify"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right" vertical="center" wrapText="1"/>
    </xf>
    <xf numFmtId="0" fontId="4" fillId="0" borderId="0" xfId="0" applyFont="1" applyBorder="1" applyAlignment="1">
      <alignment horizontal="justify" vertical="center" wrapText="1"/>
    </xf>
    <xf numFmtId="14" fontId="0" fillId="0" borderId="1" xfId="0" applyNumberFormat="1" applyBorder="1"/>
    <xf numFmtId="0" fontId="7" fillId="0" borderId="0" xfId="0" applyFont="1"/>
    <xf numFmtId="0" fontId="7" fillId="4" borderId="1" xfId="0" applyNumberFormat="1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justify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2" fillId="0" borderId="0" xfId="0" applyFont="1"/>
    <xf numFmtId="0" fontId="7" fillId="0" borderId="0" xfId="0" applyFont="1" applyBorder="1"/>
    <xf numFmtId="0" fontId="7" fillId="0" borderId="0" xfId="0" applyFont="1" applyProtection="1">
      <protection locked="0"/>
    </xf>
    <xf numFmtId="10" fontId="4" fillId="0" borderId="1" xfId="2" applyNumberFormat="1" applyFont="1" applyBorder="1" applyAlignment="1" applyProtection="1">
      <alignment horizontal="justify" vertical="center" wrapText="1"/>
      <protection locked="0"/>
    </xf>
    <xf numFmtId="0" fontId="9" fillId="5" borderId="5" xfId="0" applyFont="1" applyFill="1" applyBorder="1" applyAlignment="1">
      <alignment vertical="center"/>
    </xf>
    <xf numFmtId="0" fontId="7" fillId="0" borderId="21" xfId="0" applyFont="1" applyBorder="1" applyAlignment="1" applyProtection="1">
      <alignment horizontal="center"/>
      <protection locked="0"/>
    </xf>
    <xf numFmtId="0" fontId="7" fillId="0" borderId="22" xfId="0" applyFont="1" applyBorder="1" applyAlignment="1" applyProtection="1">
      <alignment horizontal="center"/>
      <protection locked="0"/>
    </xf>
    <xf numFmtId="14" fontId="7" fillId="0" borderId="22" xfId="0" applyNumberFormat="1" applyFont="1" applyBorder="1" applyAlignment="1" applyProtection="1">
      <alignment horizontal="center"/>
      <protection locked="0"/>
    </xf>
    <xf numFmtId="14" fontId="7" fillId="0" borderId="23" xfId="0" applyNumberFormat="1" applyFont="1" applyFill="1" applyBorder="1" applyAlignment="1" applyProtection="1">
      <alignment horizontal="center"/>
      <protection locked="0"/>
    </xf>
    <xf numFmtId="0" fontId="7" fillId="0" borderId="23" xfId="0" applyFont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center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0" fontId="7" fillId="0" borderId="24" xfId="0" applyFont="1" applyBorder="1" applyAlignment="1" applyProtection="1">
      <alignment horizontal="center" vertical="center"/>
      <protection locked="0"/>
    </xf>
    <xf numFmtId="0" fontId="7" fillId="0" borderId="25" xfId="0" applyFont="1" applyBorder="1" applyAlignment="1" applyProtection="1">
      <alignment horizontal="center"/>
      <protection locked="0"/>
    </xf>
    <xf numFmtId="10" fontId="7" fillId="0" borderId="26" xfId="0" applyNumberFormat="1" applyFont="1" applyBorder="1" applyAlignment="1" applyProtection="1">
      <alignment horizontal="center"/>
      <protection locked="0"/>
    </xf>
    <xf numFmtId="165" fontId="7" fillId="7" borderId="30" xfId="0" applyNumberFormat="1" applyFont="1" applyFill="1" applyBorder="1" applyAlignment="1" applyProtection="1">
      <alignment horizontal="center" vertical="center"/>
      <protection locked="0"/>
    </xf>
    <xf numFmtId="165" fontId="7" fillId="0" borderId="3" xfId="0" applyNumberFormat="1" applyFont="1" applyFill="1" applyBorder="1" applyAlignment="1" applyProtection="1">
      <alignment horizontal="center" vertical="center"/>
      <protection locked="0"/>
    </xf>
    <xf numFmtId="165" fontId="7" fillId="0" borderId="31" xfId="0" applyNumberFormat="1" applyFont="1" applyFill="1" applyBorder="1" applyAlignment="1" applyProtection="1">
      <alignment horizontal="center" vertical="center"/>
      <protection locked="0"/>
    </xf>
    <xf numFmtId="165" fontId="7" fillId="0" borderId="30" xfId="0" applyNumberFormat="1" applyFont="1" applyFill="1" applyBorder="1" applyAlignment="1" applyProtection="1">
      <alignment horizontal="center" vertical="center"/>
      <protection locked="0"/>
    </xf>
    <xf numFmtId="165" fontId="7" fillId="0" borderId="32" xfId="0" applyNumberFormat="1" applyFont="1" applyFill="1" applyBorder="1" applyAlignment="1" applyProtection="1">
      <alignment horizontal="center" vertical="center"/>
      <protection locked="0"/>
    </xf>
    <xf numFmtId="9" fontId="7" fillId="0" borderId="3" xfId="0" applyNumberFormat="1" applyFont="1" applyFill="1" applyBorder="1" applyAlignment="1" applyProtection="1">
      <alignment horizontal="center" vertical="center"/>
      <protection locked="0"/>
    </xf>
    <xf numFmtId="9" fontId="7" fillId="0" borderId="28" xfId="0" applyNumberFormat="1" applyFont="1" applyBorder="1" applyAlignment="1" applyProtection="1">
      <alignment horizontal="center" vertical="center"/>
      <protection locked="0"/>
    </xf>
    <xf numFmtId="0" fontId="7" fillId="0" borderId="34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14" fontId="7" fillId="0" borderId="35" xfId="0" applyNumberFormat="1" applyFont="1" applyBorder="1" applyAlignment="1" applyProtection="1">
      <alignment horizontal="center"/>
      <protection locked="0"/>
    </xf>
    <xf numFmtId="0" fontId="7" fillId="0" borderId="35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35" xfId="0" applyFont="1" applyBorder="1" applyAlignment="1" applyProtection="1">
      <alignment horizontal="center" vertical="center"/>
      <protection locked="0"/>
    </xf>
    <xf numFmtId="0" fontId="7" fillId="0" borderId="36" xfId="0" applyFont="1" applyBorder="1" applyAlignment="1" applyProtection="1">
      <alignment horizontal="center" vertical="center"/>
      <protection locked="0"/>
    </xf>
    <xf numFmtId="0" fontId="7" fillId="0" borderId="37" xfId="0" applyFont="1" applyBorder="1" applyAlignment="1" applyProtection="1">
      <alignment horizontal="center"/>
      <protection locked="0"/>
    </xf>
    <xf numFmtId="10" fontId="7" fillId="0" borderId="38" xfId="0" applyNumberFormat="1" applyFont="1" applyBorder="1" applyAlignment="1" applyProtection="1">
      <alignment horizontal="center"/>
      <protection locked="0"/>
    </xf>
    <xf numFmtId="165" fontId="7" fillId="0" borderId="40" xfId="0" applyNumberFormat="1" applyFont="1" applyBorder="1" applyAlignment="1" applyProtection="1">
      <alignment horizontal="center"/>
      <protection locked="0"/>
    </xf>
    <xf numFmtId="165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40" xfId="0" applyNumberFormat="1" applyFont="1" applyFill="1" applyBorder="1" applyAlignment="1" applyProtection="1">
      <alignment horizontal="center" vertical="center"/>
      <protection locked="0"/>
    </xf>
    <xf numFmtId="9" fontId="7" fillId="0" borderId="34" xfId="0" applyNumberFormat="1" applyFont="1" applyFill="1" applyBorder="1" applyAlignment="1" applyProtection="1">
      <alignment horizontal="center" vertical="center"/>
      <protection locked="0"/>
    </xf>
    <xf numFmtId="9" fontId="7" fillId="0" borderId="36" xfId="0" applyNumberFormat="1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/>
      <protection locked="0"/>
    </xf>
    <xf numFmtId="0" fontId="7" fillId="0" borderId="43" xfId="0" applyFont="1" applyBorder="1" applyAlignment="1" applyProtection="1">
      <alignment horizontal="center"/>
      <protection locked="0"/>
    </xf>
    <xf numFmtId="14" fontId="7" fillId="0" borderId="43" xfId="0" applyNumberFormat="1" applyFont="1" applyBorder="1" applyAlignment="1" applyProtection="1">
      <alignment horizontal="center"/>
      <protection locked="0"/>
    </xf>
    <xf numFmtId="14" fontId="7" fillId="0" borderId="44" xfId="0" applyNumberFormat="1" applyFont="1" applyBorder="1" applyAlignment="1" applyProtection="1">
      <alignment horizontal="center"/>
      <protection locked="0"/>
    </xf>
    <xf numFmtId="0" fontId="7" fillId="0" borderId="44" xfId="0" applyFont="1" applyBorder="1" applyAlignment="1" applyProtection="1">
      <alignment horizontal="center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 vertical="center"/>
      <protection locked="0"/>
    </xf>
    <xf numFmtId="0" fontId="7" fillId="0" borderId="46" xfId="0" applyFont="1" applyBorder="1" applyAlignment="1" applyProtection="1">
      <alignment horizontal="center"/>
      <protection locked="0"/>
    </xf>
    <xf numFmtId="10" fontId="7" fillId="0" borderId="47" xfId="0" applyNumberFormat="1" applyFont="1" applyBorder="1" applyAlignment="1" applyProtection="1">
      <alignment horizontal="center"/>
      <protection locked="0"/>
    </xf>
    <xf numFmtId="14" fontId="7" fillId="0" borderId="23" xfId="0" applyNumberFormat="1" applyFont="1" applyBorder="1" applyAlignment="1" applyProtection="1">
      <alignment horizontal="center"/>
      <protection locked="0"/>
    </xf>
    <xf numFmtId="0" fontId="7" fillId="0" borderId="48" xfId="0" applyFont="1" applyBorder="1" applyAlignment="1" applyProtection="1">
      <alignment horizontal="center"/>
      <protection locked="0"/>
    </xf>
    <xf numFmtId="0" fontId="7" fillId="0" borderId="21" xfId="0" applyFont="1" applyFill="1" applyBorder="1" applyAlignment="1" applyProtection="1">
      <alignment horizontal="center"/>
      <protection locked="0"/>
    </xf>
    <xf numFmtId="0" fontId="7" fillId="0" borderId="22" xfId="0" applyFont="1" applyFill="1" applyBorder="1" applyAlignment="1" applyProtection="1">
      <alignment horizontal="center"/>
      <protection locked="0"/>
    </xf>
    <xf numFmtId="14" fontId="7" fillId="0" borderId="22" xfId="0" applyNumberFormat="1" applyFont="1" applyFill="1" applyBorder="1" applyAlignment="1" applyProtection="1">
      <alignment horizontal="center"/>
      <protection locked="0"/>
    </xf>
    <xf numFmtId="0" fontId="7" fillId="0" borderId="23" xfId="0" applyFont="1" applyFill="1" applyBorder="1" applyAlignment="1" applyProtection="1">
      <alignment horizontal="center"/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7" fillId="0" borderId="23" xfId="0" applyFont="1" applyFill="1" applyBorder="1" applyAlignment="1" applyProtection="1">
      <alignment horizontal="center" vertical="center"/>
      <protection locked="0"/>
    </xf>
    <xf numFmtId="0" fontId="7" fillId="0" borderId="24" xfId="0" applyFont="1" applyFill="1" applyBorder="1" applyAlignment="1" applyProtection="1">
      <alignment horizontal="center" vertical="center"/>
      <protection locked="0"/>
    </xf>
    <xf numFmtId="0" fontId="7" fillId="0" borderId="48" xfId="0" applyFont="1" applyFill="1" applyBorder="1" applyAlignment="1" applyProtection="1">
      <alignment horizontal="center"/>
      <protection locked="0"/>
    </xf>
    <xf numFmtId="10" fontId="7" fillId="0" borderId="26" xfId="0" applyNumberFormat="1" applyFont="1" applyFill="1" applyBorder="1" applyAlignment="1" applyProtection="1">
      <alignment horizontal="center"/>
      <protection locked="0"/>
    </xf>
    <xf numFmtId="9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7" fillId="0" borderId="39" xfId="0" applyFont="1" applyBorder="1" applyAlignment="1" applyProtection="1">
      <alignment horizontal="center"/>
      <protection locked="0"/>
    </xf>
    <xf numFmtId="0" fontId="7" fillId="0" borderId="49" xfId="0" applyFont="1" applyBorder="1" applyAlignment="1" applyProtection="1">
      <alignment horizontal="center"/>
      <protection locked="0"/>
    </xf>
    <xf numFmtId="10" fontId="7" fillId="0" borderId="0" xfId="0" applyNumberFormat="1" applyFont="1" applyBorder="1" applyAlignment="1" applyProtection="1">
      <alignment horizontal="center"/>
      <protection locked="0"/>
    </xf>
    <xf numFmtId="165" fontId="7" fillId="0" borderId="54" xfId="0" applyNumberFormat="1" applyFont="1" applyBorder="1" applyAlignment="1" applyProtection="1">
      <alignment horizontal="center"/>
      <protection locked="0"/>
    </xf>
    <xf numFmtId="165" fontId="7" fillId="0" borderId="55" xfId="0" applyNumberFormat="1" applyFont="1" applyFill="1" applyBorder="1" applyAlignment="1" applyProtection="1">
      <alignment horizontal="center" vertical="center"/>
      <protection locked="0"/>
    </xf>
    <xf numFmtId="165" fontId="7" fillId="0" borderId="56" xfId="0" applyNumberFormat="1" applyFont="1" applyFill="1" applyBorder="1" applyAlignment="1" applyProtection="1">
      <alignment horizontal="center" vertical="center"/>
      <protection locked="0"/>
    </xf>
    <xf numFmtId="165" fontId="7" fillId="0" borderId="54" xfId="0" applyNumberFormat="1" applyFont="1" applyFill="1" applyBorder="1" applyAlignment="1" applyProtection="1">
      <alignment horizontal="center" vertical="center"/>
      <protection locked="0"/>
    </xf>
    <xf numFmtId="165" fontId="7" fillId="0" borderId="57" xfId="0" applyNumberFormat="1" applyFont="1" applyFill="1" applyBorder="1" applyAlignment="1" applyProtection="1">
      <alignment horizontal="center" vertical="center"/>
      <protection locked="0"/>
    </xf>
    <xf numFmtId="9" fontId="7" fillId="0" borderId="5" xfId="0" applyNumberFormat="1" applyFont="1" applyFill="1" applyBorder="1" applyAlignment="1" applyProtection="1">
      <alignment horizontal="center" vertical="center"/>
      <protection locked="0"/>
    </xf>
    <xf numFmtId="9" fontId="7" fillId="0" borderId="52" xfId="0" applyNumberFormat="1" applyFont="1" applyBorder="1" applyAlignment="1" applyProtection="1">
      <alignment horizontal="center" vertical="center"/>
      <protection locked="0"/>
    </xf>
    <xf numFmtId="0" fontId="7" fillId="0" borderId="60" xfId="0" applyFont="1" applyBorder="1" applyAlignment="1" applyProtection="1">
      <alignment horizontal="center"/>
      <protection locked="0"/>
    </xf>
    <xf numFmtId="0" fontId="7" fillId="0" borderId="61" xfId="0" applyFont="1" applyBorder="1" applyAlignment="1" applyProtection="1">
      <alignment horizontal="center"/>
      <protection locked="0"/>
    </xf>
    <xf numFmtId="14" fontId="7" fillId="0" borderId="61" xfId="0" applyNumberFormat="1" applyFont="1" applyBorder="1" applyAlignment="1" applyProtection="1">
      <alignment horizontal="center"/>
      <protection locked="0"/>
    </xf>
    <xf numFmtId="14" fontId="7" fillId="0" borderId="62" xfId="0" applyNumberFormat="1" applyFont="1" applyBorder="1" applyAlignment="1" applyProtection="1">
      <alignment horizontal="center"/>
      <protection locked="0"/>
    </xf>
    <xf numFmtId="0" fontId="7" fillId="0" borderId="62" xfId="0" applyFont="1" applyBorder="1" applyAlignment="1" applyProtection="1">
      <alignment horizontal="center"/>
      <protection locked="0"/>
    </xf>
    <xf numFmtId="0" fontId="7" fillId="0" borderId="60" xfId="0" applyFont="1" applyFill="1" applyBorder="1" applyAlignment="1" applyProtection="1">
      <alignment horizontal="center" vertical="center"/>
      <protection locked="0"/>
    </xf>
    <xf numFmtId="0" fontId="7" fillId="0" borderId="61" xfId="0" applyFont="1" applyBorder="1" applyAlignment="1" applyProtection="1">
      <alignment horizontal="center" vertical="center"/>
      <protection locked="0"/>
    </xf>
    <xf numFmtId="0" fontId="7" fillId="0" borderId="62" xfId="0" applyFont="1" applyBorder="1" applyAlignment="1" applyProtection="1">
      <alignment horizontal="center" vertical="center"/>
      <protection locked="0"/>
    </xf>
    <xf numFmtId="0" fontId="7" fillId="0" borderId="63" xfId="0" applyFont="1" applyBorder="1" applyAlignment="1" applyProtection="1">
      <alignment horizontal="center" vertical="center"/>
      <protection locked="0"/>
    </xf>
    <xf numFmtId="165" fontId="7" fillId="0" borderId="0" xfId="0" applyNumberFormat="1" applyFont="1" applyFill="1" applyBorder="1" applyAlignment="1" applyProtection="1">
      <alignment horizontal="center" vertical="center"/>
      <protection locked="0"/>
    </xf>
    <xf numFmtId="0" fontId="12" fillId="8" borderId="12" xfId="0" applyFont="1" applyFill="1" applyBorder="1" applyAlignment="1" applyProtection="1">
      <alignment horizontal="center" vertical="center"/>
    </xf>
    <xf numFmtId="0" fontId="12" fillId="9" borderId="8" xfId="0" applyFont="1" applyFill="1" applyBorder="1" applyAlignment="1" applyProtection="1">
      <alignment horizontal="center" vertical="center"/>
    </xf>
    <xf numFmtId="0" fontId="12" fillId="9" borderId="9" xfId="0" applyFont="1" applyFill="1" applyBorder="1" applyAlignment="1" applyProtection="1">
      <alignment horizontal="center" vertical="center"/>
    </xf>
    <xf numFmtId="0" fontId="12" fillId="9" borderId="11" xfId="0" applyFont="1" applyFill="1" applyBorder="1" applyAlignment="1" applyProtection="1">
      <alignment horizontal="center" vertical="center"/>
    </xf>
    <xf numFmtId="0" fontId="12" fillId="8" borderId="8" xfId="0" applyFont="1" applyFill="1" applyBorder="1" applyAlignment="1" applyProtection="1">
      <alignment horizontal="center" vertical="center"/>
    </xf>
    <xf numFmtId="0" fontId="12" fillId="8" borderId="9" xfId="0" applyFont="1" applyFill="1" applyBorder="1" applyAlignment="1" applyProtection="1">
      <alignment horizontal="center" vertical="center"/>
    </xf>
    <xf numFmtId="0" fontId="12" fillId="8" borderId="11" xfId="0" applyFont="1" applyFill="1" applyBorder="1" applyAlignment="1" applyProtection="1">
      <alignment horizontal="center" vertical="center"/>
    </xf>
    <xf numFmtId="0" fontId="12" fillId="8" borderId="6" xfId="0" applyFont="1" applyFill="1" applyBorder="1" applyAlignment="1" applyProtection="1">
      <alignment horizontal="center" vertical="center"/>
    </xf>
    <xf numFmtId="0" fontId="12" fillId="10" borderId="8" xfId="0" applyFont="1" applyFill="1" applyBorder="1" applyAlignment="1" applyProtection="1">
      <alignment horizontal="center" vertical="center"/>
    </xf>
    <xf numFmtId="0" fontId="12" fillId="10" borderId="9" xfId="0" applyFont="1" applyFill="1" applyBorder="1" applyAlignment="1" applyProtection="1">
      <alignment horizontal="center" vertical="center"/>
    </xf>
    <xf numFmtId="0" fontId="12" fillId="10" borderId="11" xfId="0" applyFont="1" applyFill="1" applyBorder="1" applyAlignment="1" applyProtection="1">
      <alignment horizontal="center" vertical="center"/>
    </xf>
    <xf numFmtId="0" fontId="12" fillId="8" borderId="2" xfId="0" applyFont="1" applyFill="1" applyBorder="1" applyAlignment="1" applyProtection="1">
      <alignment horizontal="center" vertical="center"/>
    </xf>
    <xf numFmtId="0" fontId="13" fillId="8" borderId="12" xfId="0" applyFont="1" applyFill="1" applyBorder="1" applyAlignment="1" applyProtection="1">
      <alignment horizontal="center" vertical="center"/>
    </xf>
    <xf numFmtId="0" fontId="7" fillId="9" borderId="8" xfId="0" applyFont="1" applyFill="1" applyBorder="1" applyAlignment="1" applyProtection="1">
      <alignment horizontal="center" vertical="center"/>
    </xf>
    <xf numFmtId="0" fontId="7" fillId="9" borderId="9" xfId="0" applyFont="1" applyFill="1" applyBorder="1" applyAlignment="1" applyProtection="1">
      <alignment horizontal="center" vertical="center"/>
    </xf>
    <xf numFmtId="0" fontId="7" fillId="9" borderId="11" xfId="0" applyFont="1" applyFill="1" applyBorder="1" applyAlignment="1" applyProtection="1">
      <alignment horizontal="center" vertical="center"/>
    </xf>
    <xf numFmtId="0" fontId="7" fillId="9" borderId="2" xfId="0" applyFont="1" applyFill="1" applyBorder="1" applyAlignment="1" applyProtection="1">
      <alignment horizontal="center" vertical="center"/>
    </xf>
    <xf numFmtId="0" fontId="7" fillId="9" borderId="10" xfId="0" applyFont="1" applyFill="1" applyBorder="1" applyAlignment="1" applyProtection="1">
      <alignment horizontal="center" vertical="center"/>
    </xf>
    <xf numFmtId="0" fontId="7" fillId="9" borderId="37" xfId="0" applyFont="1" applyFill="1" applyBorder="1" applyAlignment="1" applyProtection="1">
      <alignment horizontal="center" vertical="center"/>
    </xf>
    <xf numFmtId="0" fontId="7" fillId="10" borderId="8" xfId="0" applyFont="1" applyFill="1" applyBorder="1" applyAlignment="1" applyProtection="1">
      <alignment horizontal="center" vertical="center"/>
    </xf>
    <xf numFmtId="0" fontId="7" fillId="10" borderId="9" xfId="0" applyFont="1" applyFill="1" applyBorder="1" applyAlignment="1" applyProtection="1">
      <alignment horizontal="center" vertical="center"/>
    </xf>
    <xf numFmtId="0" fontId="7" fillId="10" borderId="11" xfId="0" applyFont="1" applyFill="1" applyBorder="1" applyAlignment="1" applyProtection="1">
      <alignment horizontal="center" vertical="center"/>
    </xf>
    <xf numFmtId="0" fontId="7" fillId="8" borderId="2" xfId="0" applyFont="1" applyFill="1" applyBorder="1" applyAlignment="1" applyProtection="1">
      <alignment horizontal="center" vertical="center"/>
    </xf>
    <xf numFmtId="0" fontId="13" fillId="8" borderId="25" xfId="0" applyFont="1" applyFill="1" applyBorder="1" applyAlignment="1" applyProtection="1">
      <alignment horizontal="center" vertical="center"/>
    </xf>
    <xf numFmtId="0" fontId="7" fillId="9" borderId="3" xfId="0" applyFont="1" applyFill="1" applyBorder="1" applyAlignment="1" applyProtection="1">
      <alignment horizontal="center" vertical="center"/>
    </xf>
    <xf numFmtId="0" fontId="7" fillId="9" borderId="4" xfId="0" applyFont="1" applyFill="1" applyBorder="1" applyAlignment="1" applyProtection="1">
      <alignment horizontal="center" vertical="center"/>
    </xf>
    <xf numFmtId="0" fontId="7" fillId="9" borderId="28" xfId="0" applyFont="1" applyFill="1" applyBorder="1" applyAlignment="1" applyProtection="1">
      <alignment horizontal="center" vertical="center"/>
    </xf>
    <xf numFmtId="0" fontId="7" fillId="8" borderId="3" xfId="0" applyFont="1" applyFill="1" applyBorder="1" applyAlignment="1" applyProtection="1">
      <alignment horizontal="center" vertical="center"/>
    </xf>
    <xf numFmtId="0" fontId="7" fillId="8" borderId="4" xfId="0" applyFont="1" applyFill="1" applyBorder="1" applyAlignment="1" applyProtection="1">
      <alignment horizontal="center" vertical="center"/>
    </xf>
    <xf numFmtId="0" fontId="7" fillId="8" borderId="28" xfId="0" applyFont="1" applyFill="1" applyBorder="1" applyAlignment="1" applyProtection="1">
      <alignment horizontal="center" vertical="center"/>
    </xf>
    <xf numFmtId="0" fontId="7" fillId="8" borderId="26" xfId="0" applyFont="1" applyFill="1" applyBorder="1" applyAlignment="1" applyProtection="1">
      <alignment horizontal="center" vertical="center"/>
    </xf>
    <xf numFmtId="0" fontId="7" fillId="9" borderId="27" xfId="0" applyFont="1" applyFill="1" applyBorder="1" applyAlignment="1" applyProtection="1">
      <alignment horizontal="center" vertical="center"/>
    </xf>
    <xf numFmtId="0" fontId="7" fillId="10" borderId="3" xfId="0" applyFont="1" applyFill="1" applyBorder="1" applyAlignment="1" applyProtection="1">
      <alignment horizontal="center" vertical="center"/>
    </xf>
    <xf numFmtId="0" fontId="7" fillId="10" borderId="4" xfId="0" applyFont="1" applyFill="1" applyBorder="1" applyAlignment="1" applyProtection="1">
      <alignment horizontal="center" vertical="center"/>
    </xf>
    <xf numFmtId="0" fontId="7" fillId="10" borderId="28" xfId="0" applyFont="1" applyFill="1" applyBorder="1" applyAlignment="1" applyProtection="1">
      <alignment horizontal="center" vertical="center"/>
    </xf>
    <xf numFmtId="0" fontId="7" fillId="8" borderId="33" xfId="0" applyFont="1" applyFill="1" applyBorder="1" applyAlignment="1" applyProtection="1">
      <alignment horizontal="center" vertical="center"/>
    </xf>
    <xf numFmtId="0" fontId="7" fillId="8" borderId="17" xfId="0" applyFont="1" applyFill="1" applyBorder="1" applyAlignment="1" applyProtection="1">
      <alignment horizontal="center" vertical="center"/>
    </xf>
    <xf numFmtId="0" fontId="13" fillId="8" borderId="37" xfId="0" applyFont="1" applyFill="1" applyBorder="1" applyAlignment="1" applyProtection="1">
      <alignment horizontal="center" vertical="center"/>
    </xf>
    <xf numFmtId="0" fontId="7" fillId="10" borderId="34" xfId="0" applyFont="1" applyFill="1" applyBorder="1" applyAlignment="1" applyProtection="1">
      <alignment horizontal="center" vertical="center"/>
    </xf>
    <xf numFmtId="0" fontId="7" fillId="10" borderId="1" xfId="0" applyFont="1" applyFill="1" applyBorder="1" applyAlignment="1" applyProtection="1">
      <alignment horizontal="center" vertical="center"/>
    </xf>
    <xf numFmtId="0" fontId="7" fillId="10" borderId="36" xfId="0" applyFont="1" applyFill="1" applyBorder="1" applyAlignment="1" applyProtection="1">
      <alignment horizontal="center" vertical="center"/>
    </xf>
    <xf numFmtId="0" fontId="7" fillId="8" borderId="34" xfId="0" applyFont="1" applyFill="1" applyBorder="1" applyAlignment="1" applyProtection="1">
      <alignment horizontal="center" vertical="center"/>
    </xf>
    <xf numFmtId="0" fontId="7" fillId="8" borderId="1" xfId="0" applyFont="1" applyFill="1" applyBorder="1" applyAlignment="1" applyProtection="1">
      <alignment horizontal="center" vertical="center"/>
    </xf>
    <xf numFmtId="0" fontId="7" fillId="8" borderId="36" xfId="0" applyFont="1" applyFill="1" applyBorder="1" applyAlignment="1" applyProtection="1">
      <alignment horizontal="center" vertical="center"/>
    </xf>
    <xf numFmtId="0" fontId="7" fillId="8" borderId="38" xfId="0" applyFont="1" applyFill="1" applyBorder="1" applyAlignment="1" applyProtection="1">
      <alignment horizontal="center" vertical="center"/>
    </xf>
    <xf numFmtId="0" fontId="7" fillId="8" borderId="0" xfId="0" applyFont="1" applyFill="1" applyBorder="1" applyAlignment="1" applyProtection="1">
      <alignment horizontal="center" vertical="center"/>
    </xf>
    <xf numFmtId="0" fontId="7" fillId="9" borderId="34" xfId="0" applyFont="1" applyFill="1" applyBorder="1" applyAlignment="1" applyProtection="1">
      <alignment horizontal="center" vertical="center"/>
    </xf>
    <xf numFmtId="0" fontId="7" fillId="9" borderId="1" xfId="0" applyFont="1" applyFill="1" applyBorder="1" applyAlignment="1" applyProtection="1">
      <alignment horizontal="center" vertical="center"/>
    </xf>
    <xf numFmtId="0" fontId="7" fillId="9" borderId="36" xfId="0" applyFont="1" applyFill="1" applyBorder="1" applyAlignment="1" applyProtection="1">
      <alignment horizontal="center" vertical="center"/>
    </xf>
    <xf numFmtId="0" fontId="7" fillId="9" borderId="35" xfId="0" applyFont="1" applyFill="1" applyBorder="1" applyAlignment="1" applyProtection="1">
      <alignment horizontal="center" vertical="center"/>
    </xf>
    <xf numFmtId="0" fontId="13" fillId="8" borderId="67" xfId="0" applyFont="1" applyFill="1" applyBorder="1" applyAlignment="1" applyProtection="1">
      <alignment horizontal="center" vertical="center"/>
    </xf>
    <xf numFmtId="0" fontId="7" fillId="10" borderId="5" xfId="0" applyFont="1" applyFill="1" applyBorder="1" applyAlignment="1" applyProtection="1">
      <alignment horizontal="center" vertical="center"/>
    </xf>
    <xf numFmtId="0" fontId="7" fillId="10" borderId="51" xfId="0" applyFont="1" applyFill="1" applyBorder="1" applyAlignment="1" applyProtection="1">
      <alignment horizontal="center" vertical="center"/>
    </xf>
    <xf numFmtId="0" fontId="7" fillId="10" borderId="52" xfId="0" applyFont="1" applyFill="1" applyBorder="1" applyAlignment="1" applyProtection="1">
      <alignment horizontal="center" vertical="center"/>
    </xf>
    <xf numFmtId="0" fontId="7" fillId="8" borderId="5" xfId="0" applyFont="1" applyFill="1" applyBorder="1" applyAlignment="1" applyProtection="1">
      <alignment horizontal="center" vertical="center"/>
    </xf>
    <xf numFmtId="0" fontId="7" fillId="8" borderId="51" xfId="0" applyFont="1" applyFill="1" applyBorder="1" applyAlignment="1" applyProtection="1">
      <alignment horizontal="center" vertical="center"/>
    </xf>
    <xf numFmtId="0" fontId="7" fillId="8" borderId="52" xfId="0" applyFont="1" applyFill="1" applyBorder="1" applyAlignment="1" applyProtection="1">
      <alignment horizontal="center" vertical="center"/>
    </xf>
    <xf numFmtId="0" fontId="7" fillId="8" borderId="59" xfId="0" applyFont="1" applyFill="1" applyBorder="1" applyAlignment="1" applyProtection="1">
      <alignment horizontal="center" vertical="center"/>
    </xf>
    <xf numFmtId="0" fontId="7" fillId="8" borderId="7" xfId="0" applyFont="1" applyFill="1" applyBorder="1" applyAlignment="1" applyProtection="1">
      <alignment horizontal="center" vertical="center"/>
    </xf>
    <xf numFmtId="0" fontId="14" fillId="9" borderId="12" xfId="0" applyFont="1" applyFill="1" applyBorder="1" applyAlignment="1" applyProtection="1">
      <alignment horizontal="center" vertical="center"/>
    </xf>
    <xf numFmtId="0" fontId="14" fillId="8" borderId="8" xfId="0" applyFont="1" applyFill="1" applyBorder="1" applyAlignment="1" applyProtection="1">
      <alignment horizontal="center" vertical="center"/>
    </xf>
    <xf numFmtId="0" fontId="14" fillId="8" borderId="9" xfId="0" applyFont="1" applyFill="1" applyBorder="1" applyAlignment="1" applyProtection="1">
      <alignment horizontal="center" vertical="center"/>
    </xf>
    <xf numFmtId="0" fontId="14" fillId="8" borderId="10" xfId="0" applyFont="1" applyFill="1" applyBorder="1" applyAlignment="1" applyProtection="1">
      <alignment horizontal="center" vertical="center"/>
    </xf>
    <xf numFmtId="0" fontId="14" fillId="9" borderId="8" xfId="0" applyFont="1" applyFill="1" applyBorder="1" applyAlignment="1" applyProtection="1">
      <alignment horizontal="center" vertical="center"/>
    </xf>
    <xf numFmtId="0" fontId="14" fillId="9" borderId="9" xfId="0" applyFont="1" applyFill="1" applyBorder="1" applyAlignment="1" applyProtection="1">
      <alignment horizontal="center" vertical="center"/>
    </xf>
    <xf numFmtId="0" fontId="14" fillId="9" borderId="10" xfId="0" applyFont="1" applyFill="1" applyBorder="1" applyAlignment="1" applyProtection="1">
      <alignment horizontal="center" vertical="center"/>
    </xf>
    <xf numFmtId="0" fontId="14" fillId="9" borderId="6" xfId="0" applyFont="1" applyFill="1" applyBorder="1" applyAlignment="1" applyProtection="1">
      <alignment horizontal="center" vertical="center"/>
    </xf>
    <xf numFmtId="0" fontId="14" fillId="9" borderId="37" xfId="0" applyFont="1" applyFill="1" applyBorder="1" applyAlignment="1" applyProtection="1">
      <alignment horizontal="center" vertical="center"/>
    </xf>
    <xf numFmtId="0" fontId="14" fillId="10" borderId="12" xfId="0" applyFont="1" applyFill="1" applyBorder="1" applyAlignment="1" applyProtection="1">
      <alignment horizontal="center" vertical="center"/>
    </xf>
    <xf numFmtId="0" fontId="14" fillId="8" borderId="11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/>
    </xf>
    <xf numFmtId="0" fontId="14" fillId="10" borderId="9" xfId="0" applyFont="1" applyFill="1" applyBorder="1" applyAlignment="1" applyProtection="1">
      <alignment horizontal="center" vertical="center"/>
    </xf>
    <xf numFmtId="0" fontId="14" fillId="10" borderId="11" xfId="0" applyFont="1" applyFill="1" applyBorder="1" applyAlignment="1" applyProtection="1">
      <alignment horizontal="center" vertical="center"/>
    </xf>
    <xf numFmtId="0" fontId="14" fillId="8" borderId="2" xfId="0" applyFont="1" applyFill="1" applyBorder="1" applyAlignment="1" applyProtection="1">
      <alignment horizontal="center" vertical="center"/>
    </xf>
    <xf numFmtId="0" fontId="14" fillId="8" borderId="12" xfId="0" applyFont="1" applyFill="1" applyBorder="1" applyAlignment="1" applyProtection="1">
      <alignment horizontal="center" vertical="center"/>
    </xf>
    <xf numFmtId="0" fontId="14" fillId="9" borderId="11" xfId="0" applyFont="1" applyFill="1" applyBorder="1" applyAlignment="1" applyProtection="1">
      <alignment horizontal="center" vertical="center"/>
    </xf>
    <xf numFmtId="0" fontId="14" fillId="8" borderId="55" xfId="0" applyFont="1" applyFill="1" applyBorder="1" applyAlignment="1" applyProtection="1">
      <alignment horizontal="center" vertical="center"/>
    </xf>
    <xf numFmtId="0" fontId="14" fillId="8" borderId="68" xfId="0" applyFont="1" applyFill="1" applyBorder="1" applyAlignment="1" applyProtection="1">
      <alignment horizontal="center" vertical="center"/>
    </xf>
    <xf numFmtId="0" fontId="14" fillId="8" borderId="69" xfId="0" applyFont="1" applyFill="1" applyBorder="1" applyAlignment="1" applyProtection="1">
      <alignment horizontal="center" vertical="center"/>
    </xf>
    <xf numFmtId="0" fontId="14" fillId="8" borderId="7" xfId="0" applyFont="1" applyFill="1" applyBorder="1" applyAlignment="1" applyProtection="1">
      <alignment horizontal="center" vertical="center"/>
    </xf>
    <xf numFmtId="0" fontId="14" fillId="9" borderId="67" xfId="0" applyFont="1" applyFill="1" applyBorder="1" applyAlignment="1" applyProtection="1">
      <alignment horizontal="center" vertical="center"/>
    </xf>
    <xf numFmtId="0" fontId="15" fillId="0" borderId="0" xfId="0" applyFont="1" applyProtection="1"/>
    <xf numFmtId="0" fontId="17" fillId="0" borderId="0" xfId="0" applyFont="1" applyFill="1" applyBorder="1" applyAlignment="1" applyProtection="1">
      <alignment horizontal="right"/>
    </xf>
    <xf numFmtId="0" fontId="17" fillId="0" borderId="0" xfId="0" applyFont="1" applyProtection="1"/>
    <xf numFmtId="0" fontId="17" fillId="0" borderId="0" xfId="0" applyFont="1" applyFill="1" applyBorder="1" applyProtection="1"/>
    <xf numFmtId="0" fontId="16" fillId="0" borderId="0" xfId="0" applyFont="1" applyFill="1" applyBorder="1" applyProtection="1"/>
    <xf numFmtId="0" fontId="15" fillId="0" borderId="0" xfId="0" applyFont="1" applyFill="1" applyBorder="1" applyAlignment="1" applyProtection="1">
      <alignment horizontal="right"/>
    </xf>
    <xf numFmtId="0" fontId="7" fillId="0" borderId="0" xfId="0" applyFont="1" applyProtection="1"/>
    <xf numFmtId="0" fontId="9" fillId="2" borderId="13" xfId="0" applyFont="1" applyFill="1" applyBorder="1" applyAlignment="1" applyProtection="1">
      <alignment horizontal="center" textRotation="90" wrapText="1"/>
    </xf>
    <xf numFmtId="0" fontId="9" fillId="6" borderId="15" xfId="0" applyFont="1" applyFill="1" applyBorder="1" applyAlignment="1" applyProtection="1">
      <alignment horizontal="center" textRotation="90" wrapText="1"/>
    </xf>
    <xf numFmtId="0" fontId="9" fillId="6" borderId="16" xfId="0" applyFont="1" applyFill="1" applyBorder="1" applyAlignment="1" applyProtection="1">
      <alignment horizontal="center" textRotation="90" wrapText="1"/>
    </xf>
    <xf numFmtId="0" fontId="9" fillId="6" borderId="14" xfId="0" applyFont="1" applyFill="1" applyBorder="1" applyAlignment="1" applyProtection="1">
      <alignment horizontal="center" textRotation="90" wrapText="1"/>
    </xf>
    <xf numFmtId="0" fontId="9" fillId="6" borderId="17" xfId="0" applyFont="1" applyFill="1" applyBorder="1" applyAlignment="1" applyProtection="1">
      <alignment horizontal="center" textRotation="90" wrapText="1"/>
    </xf>
    <xf numFmtId="0" fontId="43" fillId="6" borderId="14" xfId="0" applyFont="1" applyFill="1" applyBorder="1" applyAlignment="1" applyProtection="1">
      <alignment horizontal="center" textRotation="90" wrapText="1"/>
    </xf>
    <xf numFmtId="0" fontId="43" fillId="6" borderId="15" xfId="0" applyFont="1" applyFill="1" applyBorder="1" applyAlignment="1" applyProtection="1">
      <alignment horizontal="center" textRotation="90" wrapText="1"/>
    </xf>
    <xf numFmtId="0" fontId="43" fillId="6" borderId="16" xfId="0" applyFont="1" applyFill="1" applyBorder="1" applyAlignment="1" applyProtection="1">
      <alignment horizontal="center" textRotation="90" wrapText="1"/>
    </xf>
    <xf numFmtId="0" fontId="9" fillId="6" borderId="18" xfId="0" applyFont="1" applyFill="1" applyBorder="1" applyAlignment="1" applyProtection="1">
      <alignment horizontal="center" textRotation="90" wrapText="1"/>
    </xf>
    <xf numFmtId="0" fontId="9" fillId="6" borderId="19" xfId="0" applyFont="1" applyFill="1" applyBorder="1" applyAlignment="1" applyProtection="1">
      <alignment horizontal="center" textRotation="90" wrapText="1"/>
    </xf>
    <xf numFmtId="0" fontId="9" fillId="6" borderId="0" xfId="0" applyFont="1" applyFill="1" applyBorder="1" applyAlignment="1" applyProtection="1">
      <alignment horizontal="center" textRotation="90" wrapText="1"/>
    </xf>
    <xf numFmtId="0" fontId="7" fillId="0" borderId="25" xfId="0" applyFont="1" applyBorder="1" applyProtection="1"/>
    <xf numFmtId="0" fontId="7" fillId="0" borderId="3" xfId="0" applyFont="1" applyBorder="1" applyProtection="1"/>
    <xf numFmtId="0" fontId="7" fillId="0" borderId="4" xfId="0" applyFont="1" applyBorder="1" applyProtection="1"/>
    <xf numFmtId="0" fontId="7" fillId="0" borderId="28" xfId="0" applyFont="1" applyBorder="1" applyProtection="1"/>
    <xf numFmtId="0" fontId="7" fillId="0" borderId="27" xfId="0" applyFont="1" applyBorder="1" applyProtection="1"/>
    <xf numFmtId="0" fontId="7" fillId="0" borderId="33" xfId="0" applyFont="1" applyBorder="1" applyProtection="1"/>
    <xf numFmtId="0" fontId="7" fillId="0" borderId="31" xfId="0" applyFont="1" applyBorder="1" applyProtection="1"/>
    <xf numFmtId="0" fontId="7" fillId="0" borderId="0" xfId="0" applyFont="1" applyBorder="1" applyProtection="1"/>
    <xf numFmtId="0" fontId="47" fillId="0" borderId="0" xfId="0" applyFont="1" applyFill="1" applyBorder="1" applyProtection="1"/>
    <xf numFmtId="0" fontId="7" fillId="0" borderId="37" xfId="0" applyFont="1" applyBorder="1" applyProtection="1"/>
    <xf numFmtId="0" fontId="7" fillId="0" borderId="34" xfId="0" applyFont="1" applyBorder="1" applyProtection="1"/>
    <xf numFmtId="0" fontId="7" fillId="0" borderId="1" xfId="0" applyFont="1" applyBorder="1" applyProtection="1"/>
    <xf numFmtId="0" fontId="7" fillId="0" borderId="36" xfId="0" applyFont="1" applyBorder="1" applyProtection="1"/>
    <xf numFmtId="0" fontId="7" fillId="0" borderId="35" xfId="0" applyFont="1" applyBorder="1" applyProtection="1"/>
    <xf numFmtId="0" fontId="7" fillId="0" borderId="38" xfId="0" applyFont="1" applyBorder="1" applyProtection="1"/>
    <xf numFmtId="0" fontId="7" fillId="0" borderId="66" xfId="0" applyFont="1" applyBorder="1" applyProtection="1"/>
    <xf numFmtId="0" fontId="7" fillId="0" borderId="0" xfId="0" applyFont="1" applyAlignment="1" applyProtection="1">
      <alignment horizontal="left" indent="1"/>
    </xf>
    <xf numFmtId="0" fontId="7" fillId="0" borderId="67" xfId="0" applyFont="1" applyBorder="1" applyProtection="1"/>
    <xf numFmtId="0" fontId="7" fillId="0" borderId="5" xfId="0" applyFont="1" applyBorder="1" applyProtection="1"/>
    <xf numFmtId="0" fontId="7" fillId="0" borderId="51" xfId="0" applyFont="1" applyBorder="1" applyProtection="1"/>
    <xf numFmtId="0" fontId="7" fillId="0" borderId="52" xfId="0" applyFont="1" applyBorder="1" applyProtection="1"/>
    <xf numFmtId="0" fontId="7" fillId="0" borderId="50" xfId="0" applyFont="1" applyBorder="1" applyProtection="1"/>
    <xf numFmtId="0" fontId="7" fillId="0" borderId="59" xfId="0" applyFont="1" applyBorder="1" applyProtection="1"/>
    <xf numFmtId="0" fontId="7" fillId="0" borderId="70" xfId="0" applyFont="1" applyBorder="1" applyProtection="1"/>
    <xf numFmtId="0" fontId="9" fillId="0" borderId="4" xfId="0" applyFont="1" applyBorder="1" applyProtection="1"/>
    <xf numFmtId="0" fontId="9" fillId="0" borderId="28" xfId="0" applyFont="1" applyBorder="1" applyProtection="1"/>
    <xf numFmtId="0" fontId="9" fillId="0" borderId="33" xfId="0" applyFont="1" applyBorder="1" applyProtection="1"/>
    <xf numFmtId="0" fontId="9" fillId="0" borderId="0" xfId="0" applyFont="1" applyBorder="1" applyProtection="1"/>
    <xf numFmtId="0" fontId="9" fillId="0" borderId="1" xfId="0" applyFont="1" applyBorder="1" applyProtection="1"/>
    <xf numFmtId="0" fontId="7" fillId="5" borderId="1" xfId="0" applyFont="1" applyFill="1" applyBorder="1" applyProtection="1"/>
    <xf numFmtId="0" fontId="9" fillId="0" borderId="36" xfId="0" applyFont="1" applyBorder="1" applyProtection="1"/>
    <xf numFmtId="0" fontId="9" fillId="0" borderId="38" xfId="0" applyFont="1" applyBorder="1" applyProtection="1"/>
    <xf numFmtId="0" fontId="7" fillId="5" borderId="34" xfId="0" applyFont="1" applyFill="1" applyBorder="1" applyProtection="1"/>
    <xf numFmtId="0" fontId="9" fillId="0" borderId="51" xfId="0" applyFont="1" applyBorder="1" applyProtection="1"/>
    <xf numFmtId="0" fontId="9" fillId="0" borderId="52" xfId="0" applyFont="1" applyBorder="1" applyProtection="1"/>
    <xf numFmtId="0" fontId="9" fillId="0" borderId="59" xfId="0" applyFont="1" applyBorder="1" applyProtection="1"/>
    <xf numFmtId="0" fontId="14" fillId="0" borderId="0" xfId="0" applyFont="1" applyProtection="1"/>
    <xf numFmtId="0" fontId="14" fillId="0" borderId="0" xfId="0" applyFont="1" applyFill="1" applyBorder="1" applyProtection="1"/>
    <xf numFmtId="0" fontId="14" fillId="0" borderId="0" xfId="0" applyFont="1" applyBorder="1" applyProtection="1"/>
    <xf numFmtId="0" fontId="7" fillId="0" borderId="0" xfId="0" applyFont="1" applyFill="1" applyBorder="1" applyProtection="1"/>
    <xf numFmtId="0" fontId="7" fillId="0" borderId="25" xfId="0" applyFont="1" applyFill="1" applyBorder="1" applyProtection="1"/>
    <xf numFmtId="0" fontId="7" fillId="0" borderId="3" xfId="0" applyFont="1" applyFill="1" applyBorder="1" applyProtection="1"/>
    <xf numFmtId="0" fontId="7" fillId="0" borderId="4" xfId="0" applyFont="1" applyFill="1" applyBorder="1" applyProtection="1"/>
    <xf numFmtId="0" fontId="7" fillId="0" borderId="28" xfId="0" applyFont="1" applyFill="1" applyBorder="1" applyProtection="1"/>
    <xf numFmtId="0" fontId="7" fillId="0" borderId="33" xfId="0" applyFont="1" applyFill="1" applyBorder="1" applyProtection="1"/>
    <xf numFmtId="0" fontId="7" fillId="0" borderId="37" xfId="0" applyFont="1" applyFill="1" applyBorder="1" applyProtection="1"/>
    <xf numFmtId="0" fontId="7" fillId="0" borderId="34" xfId="0" applyFont="1" applyFill="1" applyBorder="1" applyProtection="1"/>
    <xf numFmtId="0" fontId="7" fillId="0" borderId="1" xfId="0" applyFont="1" applyFill="1" applyBorder="1" applyProtection="1"/>
    <xf numFmtId="0" fontId="7" fillId="0" borderId="36" xfId="0" applyFont="1" applyFill="1" applyBorder="1" applyProtection="1"/>
    <xf numFmtId="0" fontId="7" fillId="0" borderId="38" xfId="0" applyFont="1" applyFill="1" applyBorder="1" applyProtection="1"/>
    <xf numFmtId="0" fontId="7" fillId="0" borderId="67" xfId="0" applyFont="1" applyFill="1" applyBorder="1" applyProtection="1"/>
    <xf numFmtId="0" fontId="7" fillId="0" borderId="5" xfId="0" applyFont="1" applyFill="1" applyBorder="1" applyProtection="1"/>
    <xf numFmtId="0" fontId="7" fillId="0" borderId="51" xfId="0" applyFont="1" applyFill="1" applyBorder="1" applyProtection="1"/>
    <xf numFmtId="0" fontId="7" fillId="0" borderId="52" xfId="0" applyFont="1" applyFill="1" applyBorder="1" applyProtection="1"/>
    <xf numFmtId="0" fontId="7" fillId="0" borderId="59" xfId="0" applyFont="1" applyFill="1" applyBorder="1" applyProtection="1"/>
    <xf numFmtId="0" fontId="9" fillId="0" borderId="0" xfId="0" applyFont="1" applyAlignment="1" applyProtection="1">
      <alignment horizontal="right"/>
    </xf>
    <xf numFmtId="0" fontId="5" fillId="0" borderId="0" xfId="0" applyFont="1" applyFill="1" applyBorder="1" applyAlignment="1" applyProtection="1">
      <alignment horizontal="right"/>
    </xf>
    <xf numFmtId="0" fontId="9" fillId="2" borderId="8" xfId="0" applyFont="1" applyFill="1" applyBorder="1" applyAlignment="1" applyProtection="1">
      <alignment horizontal="center" textRotation="90" wrapText="1"/>
    </xf>
    <xf numFmtId="0" fontId="9" fillId="2" borderId="11" xfId="0" applyFont="1" applyFill="1" applyBorder="1" applyAlignment="1" applyProtection="1">
      <alignment horizontal="center" textRotation="90" wrapText="1"/>
    </xf>
    <xf numFmtId="0" fontId="9" fillId="6" borderId="8" xfId="0" applyFont="1" applyFill="1" applyBorder="1" applyAlignment="1" applyProtection="1">
      <alignment horizontal="center" textRotation="90" wrapText="1"/>
    </xf>
    <xf numFmtId="0" fontId="9" fillId="6" borderId="9" xfId="0" applyFont="1" applyFill="1" applyBorder="1" applyAlignment="1" applyProtection="1">
      <alignment horizontal="center" textRotation="90" wrapText="1"/>
    </xf>
    <xf numFmtId="0" fontId="9" fillId="6" borderId="11" xfId="0" applyFont="1" applyFill="1" applyBorder="1" applyAlignment="1" applyProtection="1">
      <alignment horizontal="center" textRotation="90" wrapText="1"/>
    </xf>
    <xf numFmtId="0" fontId="9" fillId="6" borderId="64" xfId="0" applyFont="1" applyFill="1" applyBorder="1" applyAlignment="1" applyProtection="1">
      <alignment horizontal="center" textRotation="90" wrapText="1"/>
    </xf>
    <xf numFmtId="0" fontId="9" fillId="6" borderId="10" xfId="0" applyFont="1" applyFill="1" applyBorder="1" applyAlignment="1" applyProtection="1">
      <alignment horizontal="center" textRotation="90" wrapText="1"/>
    </xf>
    <xf numFmtId="0" fontId="9" fillId="6" borderId="2" xfId="0" applyFont="1" applyFill="1" applyBorder="1" applyAlignment="1" applyProtection="1">
      <alignment horizontal="center" textRotation="90" wrapText="1"/>
    </xf>
    <xf numFmtId="0" fontId="9" fillId="6" borderId="12" xfId="0" applyFont="1" applyFill="1" applyBorder="1" applyAlignment="1" applyProtection="1">
      <alignment horizontal="center" textRotation="90" wrapText="1"/>
    </xf>
    <xf numFmtId="0" fontId="7" fillId="0" borderId="0" xfId="0" applyFont="1" applyFill="1" applyBorder="1" applyAlignment="1" applyProtection="1">
      <alignment horizontal="right"/>
    </xf>
    <xf numFmtId="1" fontId="7" fillId="0" borderId="21" xfId="0" applyNumberFormat="1" applyFont="1" applyFill="1" applyBorder="1" applyProtection="1"/>
    <xf numFmtId="1" fontId="7" fillId="0" borderId="24" xfId="0" applyNumberFormat="1" applyFont="1" applyFill="1" applyBorder="1" applyProtection="1"/>
    <xf numFmtId="0" fontId="7" fillId="0" borderId="22" xfId="0" applyFont="1" applyBorder="1" applyProtection="1"/>
    <xf numFmtId="0" fontId="7" fillId="0" borderId="24" xfId="0" applyFont="1" applyBorder="1" applyProtection="1"/>
    <xf numFmtId="0" fontId="7" fillId="0" borderId="4" xfId="0" applyNumberFormat="1" applyFont="1" applyFill="1" applyBorder="1" applyProtection="1"/>
    <xf numFmtId="2" fontId="7" fillId="0" borderId="32" xfId="0" applyNumberFormat="1" applyFont="1" applyFill="1" applyBorder="1" applyProtection="1"/>
    <xf numFmtId="166" fontId="7" fillId="0" borderId="22" xfId="0" applyNumberFormat="1" applyFont="1" applyFill="1" applyBorder="1" applyProtection="1"/>
    <xf numFmtId="166" fontId="7" fillId="0" borderId="24" xfId="0" applyNumberFormat="1" applyFont="1" applyFill="1" applyBorder="1" applyProtection="1"/>
    <xf numFmtId="166" fontId="7" fillId="0" borderId="0" xfId="0" applyNumberFormat="1" applyFont="1" applyFill="1" applyBorder="1" applyProtection="1"/>
    <xf numFmtId="1" fontId="7" fillId="0" borderId="34" xfId="0" applyNumberFormat="1" applyFont="1" applyFill="1" applyBorder="1" applyAlignment="1" applyProtection="1">
      <alignment vertical="top" wrapText="1"/>
    </xf>
    <xf numFmtId="1" fontId="7" fillId="0" borderId="36" xfId="0" applyNumberFormat="1" applyFont="1" applyFill="1" applyBorder="1" applyProtection="1"/>
    <xf numFmtId="1" fontId="7" fillId="0" borderId="1" xfId="0" applyNumberFormat="1" applyFont="1" applyFill="1" applyBorder="1" applyAlignment="1" applyProtection="1">
      <alignment vertical="top" wrapText="1"/>
    </xf>
    <xf numFmtId="2" fontId="7" fillId="0" borderId="66" xfId="0" applyNumberFormat="1" applyFont="1" applyFill="1" applyBorder="1" applyAlignment="1" applyProtection="1">
      <alignment vertical="top" wrapText="1"/>
    </xf>
    <xf numFmtId="2" fontId="7" fillId="0" borderId="1" xfId="0" applyNumberFormat="1" applyFont="1" applyFill="1" applyBorder="1" applyAlignment="1" applyProtection="1">
      <alignment vertical="top" wrapText="1"/>
    </xf>
    <xf numFmtId="2" fontId="7" fillId="0" borderId="36" xfId="0" applyNumberFormat="1" applyFont="1" applyFill="1" applyBorder="1" applyAlignment="1" applyProtection="1">
      <alignment vertical="top" wrapText="1"/>
    </xf>
    <xf numFmtId="2" fontId="7" fillId="0" borderId="0" xfId="0" applyNumberFormat="1" applyFont="1" applyFill="1" applyBorder="1" applyAlignment="1" applyProtection="1">
      <alignment vertical="top" wrapText="1"/>
    </xf>
    <xf numFmtId="1" fontId="7" fillId="0" borderId="1" xfId="0" applyNumberFormat="1" applyFont="1" applyFill="1" applyBorder="1" applyProtection="1"/>
    <xf numFmtId="0" fontId="7" fillId="0" borderId="1" xfId="0" applyNumberFormat="1" applyFont="1" applyFill="1" applyBorder="1" applyProtection="1"/>
    <xf numFmtId="0" fontId="7" fillId="0" borderId="34" xfId="0" applyNumberFormat="1" applyFont="1" applyFill="1" applyBorder="1" applyAlignment="1" applyProtection="1">
      <alignment vertical="top" wrapText="1"/>
    </xf>
    <xf numFmtId="0" fontId="7" fillId="0" borderId="66" xfId="0" applyNumberFormat="1" applyFont="1" applyFill="1" applyBorder="1" applyAlignment="1" applyProtection="1">
      <alignment vertical="top" wrapText="1"/>
    </xf>
    <xf numFmtId="0" fontId="7" fillId="0" borderId="1" xfId="0" applyNumberFormat="1" applyFont="1" applyFill="1" applyBorder="1" applyAlignment="1" applyProtection="1">
      <alignment vertical="top" wrapText="1"/>
    </xf>
    <xf numFmtId="0" fontId="7" fillId="0" borderId="36" xfId="0" applyNumberFormat="1" applyFont="1" applyFill="1" applyBorder="1" applyAlignment="1" applyProtection="1">
      <alignment vertical="top" wrapText="1"/>
    </xf>
    <xf numFmtId="0" fontId="7" fillId="0" borderId="0" xfId="0" applyNumberFormat="1" applyFont="1" applyFill="1" applyBorder="1" applyAlignment="1" applyProtection="1">
      <alignment vertical="top" wrapText="1"/>
    </xf>
    <xf numFmtId="1" fontId="7" fillId="0" borderId="34" xfId="0" applyNumberFormat="1" applyFont="1" applyFill="1" applyBorder="1" applyProtection="1"/>
    <xf numFmtId="0" fontId="7" fillId="0" borderId="34" xfId="0" applyNumberFormat="1" applyFont="1" applyFill="1" applyBorder="1" applyProtection="1"/>
    <xf numFmtId="2" fontId="7" fillId="0" borderId="66" xfId="0" applyNumberFormat="1" applyFont="1" applyFill="1" applyBorder="1" applyProtection="1"/>
    <xf numFmtId="166" fontId="7" fillId="0" borderId="1" xfId="0" applyNumberFormat="1" applyFont="1" applyFill="1" applyBorder="1" applyProtection="1"/>
    <xf numFmtId="166" fontId="7" fillId="0" borderId="36" xfId="0" applyNumberFormat="1" applyFont="1" applyFill="1" applyBorder="1" applyProtection="1"/>
    <xf numFmtId="0" fontId="7" fillId="0" borderId="36" xfId="0" applyNumberFormat="1" applyFont="1" applyFill="1" applyBorder="1" applyProtection="1"/>
    <xf numFmtId="0" fontId="7" fillId="0" borderId="66" xfId="0" applyNumberFormat="1" applyFont="1" applyFill="1" applyBorder="1" applyProtection="1"/>
    <xf numFmtId="0" fontId="7" fillId="0" borderId="0" xfId="0" applyNumberFormat="1" applyFont="1" applyFill="1" applyBorder="1" applyProtection="1"/>
    <xf numFmtId="1" fontId="7" fillId="0" borderId="36" xfId="0" applyNumberFormat="1" applyFont="1" applyFill="1" applyBorder="1" applyAlignment="1" applyProtection="1">
      <alignment vertical="top" wrapText="1"/>
    </xf>
    <xf numFmtId="0" fontId="7" fillId="0" borderId="66" xfId="0" applyFont="1" applyFill="1" applyBorder="1" applyProtection="1"/>
    <xf numFmtId="166" fontId="7" fillId="0" borderId="1" xfId="0" applyNumberFormat="1" applyFont="1" applyFill="1" applyBorder="1" applyAlignment="1" applyProtection="1">
      <alignment vertical="top" wrapText="1"/>
    </xf>
    <xf numFmtId="1" fontId="7" fillId="0" borderId="5" xfId="0" applyNumberFormat="1" applyFont="1" applyFill="1" applyBorder="1" applyAlignment="1" applyProtection="1">
      <alignment vertical="top" wrapText="1"/>
    </xf>
    <xf numFmtId="1" fontId="7" fillId="0" borderId="52" xfId="0" applyNumberFormat="1" applyFont="1" applyFill="1" applyBorder="1" applyAlignment="1" applyProtection="1">
      <alignment vertical="top" wrapText="1"/>
    </xf>
    <xf numFmtId="166" fontId="7" fillId="0" borderId="51" xfId="0" applyNumberFormat="1" applyFont="1" applyFill="1" applyBorder="1" applyAlignment="1" applyProtection="1">
      <alignment vertical="top" wrapText="1"/>
    </xf>
    <xf numFmtId="1" fontId="7" fillId="0" borderId="51" xfId="0" applyNumberFormat="1" applyFont="1" applyFill="1" applyBorder="1" applyAlignment="1" applyProtection="1">
      <alignment vertical="top" wrapText="1"/>
    </xf>
    <xf numFmtId="0" fontId="7" fillId="0" borderId="70" xfId="0" applyNumberFormat="1" applyFont="1" applyFill="1" applyBorder="1" applyAlignment="1" applyProtection="1">
      <alignment vertical="top" wrapText="1"/>
    </xf>
    <xf numFmtId="0" fontId="7" fillId="0" borderId="51" xfId="0" applyNumberFormat="1" applyFont="1" applyFill="1" applyBorder="1" applyAlignment="1" applyProtection="1">
      <alignment vertical="top" wrapText="1"/>
    </xf>
    <xf numFmtId="0" fontId="7" fillId="0" borderId="52" xfId="0" applyNumberFormat="1" applyFont="1" applyFill="1" applyBorder="1" applyAlignment="1" applyProtection="1">
      <alignment vertical="top" wrapText="1"/>
    </xf>
    <xf numFmtId="0" fontId="6" fillId="8" borderId="8" xfId="0" applyFont="1" applyFill="1" applyBorder="1" applyAlignment="1" applyProtection="1">
      <alignment horizontal="center" vertical="center"/>
    </xf>
    <xf numFmtId="0" fontId="11" fillId="8" borderId="12" xfId="0" applyFont="1" applyFill="1" applyBorder="1" applyAlignment="1" applyProtection="1">
      <alignment horizontal="center" vertical="center"/>
    </xf>
    <xf numFmtId="0" fontId="11" fillId="9" borderId="8" xfId="0" applyFont="1" applyFill="1" applyBorder="1" applyAlignment="1" applyProtection="1">
      <alignment horizontal="center" vertical="center"/>
    </xf>
    <xf numFmtId="0" fontId="11" fillId="9" borderId="9" xfId="0" applyFont="1" applyFill="1" applyBorder="1" applyAlignment="1" applyProtection="1">
      <alignment horizontal="center" vertical="center"/>
    </xf>
    <xf numFmtId="0" fontId="11" fillId="9" borderId="11" xfId="0" applyFont="1" applyFill="1" applyBorder="1" applyAlignment="1" applyProtection="1">
      <alignment horizontal="center" vertical="center"/>
    </xf>
    <xf numFmtId="0" fontId="11" fillId="8" borderId="8" xfId="0" applyFont="1" applyFill="1" applyBorder="1" applyAlignment="1" applyProtection="1">
      <alignment horizontal="center" vertical="center"/>
    </xf>
    <xf numFmtId="0" fontId="11" fillId="8" borderId="9" xfId="0" applyFont="1" applyFill="1" applyBorder="1" applyAlignment="1" applyProtection="1">
      <alignment horizontal="center" vertical="center"/>
    </xf>
    <xf numFmtId="0" fontId="11" fillId="8" borderId="11" xfId="0" applyFont="1" applyFill="1" applyBorder="1" applyAlignment="1" applyProtection="1">
      <alignment horizontal="center" vertical="center"/>
    </xf>
    <xf numFmtId="0" fontId="11" fillId="8" borderId="6" xfId="0" applyFont="1" applyFill="1" applyBorder="1" applyAlignment="1" applyProtection="1">
      <alignment horizontal="center" vertical="center"/>
    </xf>
    <xf numFmtId="0" fontId="11" fillId="9" borderId="10" xfId="0" applyFont="1" applyFill="1" applyBorder="1" applyAlignment="1" applyProtection="1">
      <alignment horizontal="center" vertical="center"/>
    </xf>
    <xf numFmtId="0" fontId="11" fillId="9" borderId="25" xfId="0" applyFont="1" applyFill="1" applyBorder="1" applyAlignment="1" applyProtection="1">
      <alignment horizontal="center" vertical="center"/>
    </xf>
    <xf numFmtId="0" fontId="11" fillId="10" borderId="8" xfId="0" applyFont="1" applyFill="1" applyBorder="1" applyAlignment="1" applyProtection="1">
      <alignment horizontal="center" vertical="center"/>
    </xf>
    <xf numFmtId="0" fontId="11" fillId="10" borderId="9" xfId="0" applyFont="1" applyFill="1" applyBorder="1" applyAlignment="1" applyProtection="1">
      <alignment horizontal="center" vertical="center"/>
    </xf>
    <xf numFmtId="0" fontId="11" fillId="10" borderId="11" xfId="0" applyFont="1" applyFill="1" applyBorder="1" applyAlignment="1" applyProtection="1">
      <alignment horizontal="center" vertical="center"/>
    </xf>
    <xf numFmtId="0" fontId="11" fillId="8" borderId="2" xfId="0" applyFont="1" applyFill="1" applyBorder="1" applyAlignment="1" applyProtection="1">
      <alignment horizontal="center" vertical="center"/>
    </xf>
    <xf numFmtId="0" fontId="9" fillId="0" borderId="0" xfId="0" applyFont="1" applyFill="1" applyProtection="1"/>
    <xf numFmtId="0" fontId="9" fillId="6" borderId="20" xfId="0" applyFont="1" applyFill="1" applyBorder="1" applyAlignment="1" applyProtection="1">
      <alignment horizontal="center" textRotation="90" wrapText="1"/>
    </xf>
    <xf numFmtId="0" fontId="9" fillId="2" borderId="12" xfId="0" applyFont="1" applyFill="1" applyBorder="1" applyAlignment="1" applyProtection="1">
      <alignment horizontal="center" textRotation="90" wrapText="1"/>
    </xf>
    <xf numFmtId="0" fontId="9" fillId="6" borderId="8" xfId="0" applyFont="1" applyFill="1" applyBorder="1" applyAlignment="1" applyProtection="1">
      <alignment horizontal="center" textRotation="90"/>
    </xf>
    <xf numFmtId="0" fontId="9" fillId="6" borderId="9" xfId="0" applyFont="1" applyFill="1" applyBorder="1" applyAlignment="1" applyProtection="1">
      <alignment horizontal="center" textRotation="90"/>
    </xf>
    <xf numFmtId="0" fontId="9" fillId="6" borderId="11" xfId="0" applyFont="1" applyFill="1" applyBorder="1" applyAlignment="1" applyProtection="1">
      <alignment horizontal="center" textRotation="90"/>
    </xf>
    <xf numFmtId="0" fontId="9" fillId="6" borderId="64" xfId="0" applyFont="1" applyFill="1" applyBorder="1" applyAlignment="1" applyProtection="1">
      <alignment textRotation="90"/>
    </xf>
    <xf numFmtId="0" fontId="9" fillId="6" borderId="9" xfId="0" applyFont="1" applyFill="1" applyBorder="1" applyAlignment="1" applyProtection="1">
      <alignment textRotation="90"/>
    </xf>
    <xf numFmtId="0" fontId="9" fillId="6" borderId="9" xfId="0" applyFont="1" applyFill="1" applyBorder="1" applyAlignment="1" applyProtection="1">
      <alignment textRotation="90" wrapText="1"/>
    </xf>
    <xf numFmtId="0" fontId="9" fillId="6" borderId="11" xfId="0" applyFont="1" applyFill="1" applyBorder="1" applyAlignment="1" applyProtection="1">
      <alignment textRotation="90" wrapText="1"/>
    </xf>
    <xf numFmtId="0" fontId="9" fillId="6" borderId="12" xfId="0" applyFont="1" applyFill="1" applyBorder="1" applyAlignment="1" applyProtection="1">
      <alignment textRotation="90"/>
    </xf>
    <xf numFmtId="0" fontId="9" fillId="0" borderId="0" xfId="0" applyFont="1" applyProtection="1"/>
    <xf numFmtId="0" fontId="11" fillId="3" borderId="8" xfId="0" applyFont="1" applyFill="1" applyBorder="1" applyAlignment="1" applyProtection="1">
      <alignment horizontal="center" vertical="center"/>
    </xf>
    <xf numFmtId="0" fontId="11" fillId="3" borderId="9" xfId="0" applyFont="1" applyFill="1" applyBorder="1" applyAlignment="1" applyProtection="1">
      <alignment horizontal="center" vertical="center"/>
    </xf>
    <xf numFmtId="0" fontId="11" fillId="3" borderId="11" xfId="0" applyFont="1" applyFill="1" applyBorder="1" applyAlignment="1" applyProtection="1">
      <alignment horizontal="center" vertical="center"/>
    </xf>
    <xf numFmtId="0" fontId="11" fillId="3" borderId="10" xfId="0" applyFont="1" applyFill="1" applyBorder="1" applyAlignment="1" applyProtection="1">
      <alignment horizontal="center" vertical="center"/>
    </xf>
    <xf numFmtId="0" fontId="15" fillId="0" borderId="0" xfId="0" applyFont="1" applyFill="1" applyBorder="1" applyProtection="1"/>
    <xf numFmtId="0" fontId="9" fillId="6" borderId="14" xfId="0" applyFont="1" applyFill="1" applyBorder="1" applyAlignment="1" applyProtection="1">
      <alignment horizontal="center" textRotation="90"/>
    </xf>
    <xf numFmtId="0" fontId="9" fillId="6" borderId="15" xfId="0" applyFont="1" applyFill="1" applyBorder="1" applyAlignment="1" applyProtection="1">
      <alignment horizontal="center" textRotation="90"/>
    </xf>
    <xf numFmtId="0" fontId="9" fillId="6" borderId="16" xfId="0" applyFont="1" applyFill="1" applyBorder="1" applyAlignment="1" applyProtection="1">
      <alignment horizontal="center" textRotation="90"/>
    </xf>
    <xf numFmtId="0" fontId="9" fillId="6" borderId="18" xfId="0" applyFont="1" applyFill="1" applyBorder="1" applyAlignment="1" applyProtection="1">
      <alignment textRotation="90"/>
    </xf>
    <xf numFmtId="0" fontId="9" fillId="6" borderId="15" xfId="0" applyFont="1" applyFill="1" applyBorder="1" applyAlignment="1" applyProtection="1">
      <alignment textRotation="90"/>
    </xf>
    <xf numFmtId="0" fontId="9" fillId="6" borderId="15" xfId="0" applyFont="1" applyFill="1" applyBorder="1" applyAlignment="1" applyProtection="1">
      <alignment textRotation="90" wrapText="1"/>
    </xf>
    <xf numFmtId="0" fontId="9" fillId="6" borderId="16" xfId="0" applyFont="1" applyFill="1" applyBorder="1" applyAlignment="1" applyProtection="1">
      <alignment textRotation="90" wrapText="1"/>
    </xf>
    <xf numFmtId="0" fontId="9" fillId="6" borderId="13" xfId="0" applyFont="1" applyFill="1" applyBorder="1" applyAlignment="1" applyProtection="1">
      <alignment textRotation="90"/>
    </xf>
    <xf numFmtId="0" fontId="7" fillId="11" borderId="0" xfId="0" applyFont="1" applyFill="1" applyProtection="1"/>
    <xf numFmtId="0" fontId="7" fillId="0" borderId="3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14" fontId="7" fillId="0" borderId="4" xfId="0" applyNumberFormat="1" applyFont="1" applyBorder="1" applyAlignment="1" applyProtection="1">
      <alignment horizontal="center"/>
      <protection locked="0"/>
    </xf>
    <xf numFmtId="14" fontId="7" fillId="7" borderId="27" xfId="0" applyNumberFormat="1" applyFont="1" applyFill="1" applyBorder="1" applyAlignment="1" applyProtection="1">
      <alignment horizontal="center"/>
      <protection locked="0"/>
    </xf>
    <xf numFmtId="0" fontId="7" fillId="0" borderId="28" xfId="0" applyFont="1" applyBorder="1" applyAlignment="1" applyProtection="1">
      <alignment horizontal="center"/>
      <protection locked="0"/>
    </xf>
    <xf numFmtId="0" fontId="7" fillId="0" borderId="3" xfId="0" applyFont="1" applyFill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10" fontId="7" fillId="0" borderId="29" xfId="0" applyNumberFormat="1" applyFont="1" applyBorder="1" applyAlignment="1" applyProtection="1">
      <alignment horizontal="center"/>
      <protection locked="0"/>
    </xf>
    <xf numFmtId="165" fontId="7" fillId="0" borderId="25" xfId="0" applyNumberFormat="1" applyFont="1" applyFill="1" applyBorder="1" applyAlignment="1" applyProtection="1">
      <alignment horizontal="center" vertical="center"/>
      <protection locked="0"/>
    </xf>
    <xf numFmtId="165" fontId="7" fillId="0" borderId="4" xfId="0" applyNumberFormat="1" applyFont="1" applyFill="1" applyBorder="1" applyAlignment="1" applyProtection="1">
      <alignment horizontal="center" vertical="center"/>
      <protection locked="0"/>
    </xf>
    <xf numFmtId="165" fontId="7" fillId="0" borderId="27" xfId="0" applyNumberFormat="1" applyFont="1" applyFill="1" applyBorder="1" applyAlignment="1" applyProtection="1">
      <alignment horizontal="center" vertical="center"/>
      <protection locked="0"/>
    </xf>
    <xf numFmtId="165" fontId="7" fillId="0" borderId="28" xfId="0" applyNumberFormat="1" applyFont="1" applyFill="1" applyBorder="1" applyAlignment="1" applyProtection="1">
      <alignment horizontal="center" vertical="center"/>
      <protection locked="0"/>
    </xf>
    <xf numFmtId="0" fontId="7" fillId="0" borderId="36" xfId="0" applyFont="1" applyBorder="1" applyAlignment="1" applyProtection="1">
      <alignment horizontal="center"/>
      <protection locked="0"/>
    </xf>
    <xf numFmtId="10" fontId="7" fillId="0" borderId="41" xfId="0" applyNumberFormat="1" applyFont="1" applyBorder="1" applyAlignment="1" applyProtection="1">
      <alignment horizontal="center"/>
      <protection locked="0"/>
    </xf>
    <xf numFmtId="165" fontId="7" fillId="0" borderId="34" xfId="0" applyNumberFormat="1" applyFont="1" applyFill="1" applyBorder="1" applyAlignment="1" applyProtection="1">
      <alignment horizontal="center" vertical="center"/>
      <protection locked="0"/>
    </xf>
    <xf numFmtId="165" fontId="7" fillId="0" borderId="37" xfId="0" applyNumberFormat="1" applyFont="1" applyFill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Protection="1">
      <protection locked="0"/>
    </xf>
    <xf numFmtId="165" fontId="7" fillId="0" borderId="32" xfId="0" applyNumberFormat="1" applyFont="1" applyBorder="1" applyProtection="1">
      <protection locked="0"/>
    </xf>
    <xf numFmtId="165" fontId="7" fillId="0" borderId="40" xfId="0" applyNumberFormat="1" applyFont="1" applyBorder="1" applyProtection="1">
      <protection locked="0"/>
    </xf>
    <xf numFmtId="165" fontId="7" fillId="0" borderId="1" xfId="0" applyNumberFormat="1" applyFont="1" applyFill="1" applyBorder="1" applyAlignment="1" applyProtection="1">
      <alignment horizontal="center" vertical="center"/>
      <protection locked="0"/>
    </xf>
    <xf numFmtId="165" fontId="7" fillId="0" borderId="35" xfId="0" applyNumberFormat="1" applyFont="1" applyFill="1" applyBorder="1" applyAlignment="1" applyProtection="1">
      <alignment horizontal="center" vertical="center"/>
      <protection locked="0"/>
    </xf>
    <xf numFmtId="165" fontId="7" fillId="0" borderId="36" xfId="0" applyNumberFormat="1" applyFont="1" applyFill="1" applyBorder="1" applyAlignment="1" applyProtection="1">
      <alignment horizontal="center" vertical="center"/>
      <protection locked="0"/>
    </xf>
    <xf numFmtId="165" fontId="7" fillId="0" borderId="66" xfId="0" applyNumberFormat="1" applyFont="1" applyFill="1" applyBorder="1" applyAlignment="1" applyProtection="1">
      <alignment horizontal="center" vertical="center"/>
      <protection locked="0"/>
    </xf>
    <xf numFmtId="0" fontId="7" fillId="0" borderId="45" xfId="0" applyFont="1" applyBorder="1" applyAlignment="1" applyProtection="1">
      <alignment horizontal="center"/>
      <protection locked="0"/>
    </xf>
    <xf numFmtId="10" fontId="7" fillId="0" borderId="74" xfId="0" applyNumberFormat="1" applyFont="1" applyBorder="1" applyAlignment="1" applyProtection="1">
      <alignment horizontal="center"/>
      <protection locked="0"/>
    </xf>
    <xf numFmtId="0" fontId="7" fillId="0" borderId="24" xfId="0" applyFont="1" applyBorder="1" applyAlignment="1" applyProtection="1">
      <alignment horizontal="center"/>
      <protection locked="0"/>
    </xf>
    <xf numFmtId="10" fontId="7" fillId="0" borderId="39" xfId="0" applyNumberFormat="1" applyFont="1" applyBorder="1" applyAlignment="1" applyProtection="1">
      <alignment horizontal="center"/>
      <protection locked="0"/>
    </xf>
    <xf numFmtId="0" fontId="7" fillId="0" borderId="24" xfId="0" applyFont="1" applyFill="1" applyBorder="1" applyAlignment="1" applyProtection="1">
      <alignment horizontal="center"/>
      <protection locked="0"/>
    </xf>
    <xf numFmtId="10" fontId="7" fillId="0" borderId="39" xfId="0" applyNumberFormat="1" applyFont="1" applyFill="1" applyBorder="1" applyAlignment="1" applyProtection="1">
      <alignment horizontal="center"/>
      <protection locked="0"/>
    </xf>
    <xf numFmtId="0" fontId="7" fillId="0" borderId="53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14" fontId="7" fillId="0" borderId="68" xfId="0" applyNumberFormat="1" applyFont="1" applyBorder="1" applyAlignment="1" applyProtection="1">
      <alignment horizontal="center"/>
      <protection locked="0"/>
    </xf>
    <xf numFmtId="14" fontId="7" fillId="0" borderId="75" xfId="0" applyNumberFormat="1" applyFont="1" applyBorder="1" applyAlignment="1" applyProtection="1">
      <alignment horizontal="center"/>
      <protection locked="0"/>
    </xf>
    <xf numFmtId="0" fontId="7" fillId="0" borderId="69" xfId="0" applyFont="1" applyBorder="1" applyAlignment="1" applyProtection="1">
      <alignment horizontal="center"/>
      <protection locked="0"/>
    </xf>
    <xf numFmtId="0" fontId="7" fillId="0" borderId="55" xfId="0" applyFont="1" applyFill="1" applyBorder="1" applyAlignment="1" applyProtection="1">
      <alignment horizontal="center" vertical="center"/>
      <protection locked="0"/>
    </xf>
    <xf numFmtId="0" fontId="7" fillId="0" borderId="68" xfId="0" applyFont="1" applyBorder="1" applyAlignment="1" applyProtection="1">
      <alignment horizontal="center" vertical="center"/>
      <protection locked="0"/>
    </xf>
    <xf numFmtId="0" fontId="7" fillId="0" borderId="69" xfId="0" applyFont="1" applyBorder="1" applyAlignment="1" applyProtection="1">
      <alignment horizontal="center" vertical="center"/>
      <protection locked="0"/>
    </xf>
    <xf numFmtId="10" fontId="7" fillId="0" borderId="53" xfId="0" applyNumberFormat="1" applyFont="1" applyBorder="1" applyAlignment="1" applyProtection="1">
      <alignment horizontal="center"/>
      <protection locked="0"/>
    </xf>
    <xf numFmtId="165" fontId="7" fillId="0" borderId="5" xfId="0" applyNumberFormat="1" applyFont="1" applyFill="1" applyBorder="1" applyAlignment="1" applyProtection="1">
      <alignment horizontal="center" vertical="center"/>
      <protection locked="0"/>
    </xf>
    <xf numFmtId="165" fontId="7" fillId="0" borderId="67" xfId="0" applyNumberFormat="1" applyFont="1" applyFill="1" applyBorder="1" applyAlignment="1" applyProtection="1">
      <alignment horizontal="center" vertical="center"/>
      <protection locked="0"/>
    </xf>
    <xf numFmtId="165" fontId="7" fillId="0" borderId="55" xfId="0" applyNumberFormat="1" applyFont="1" applyBorder="1" applyProtection="1">
      <protection locked="0"/>
    </xf>
    <xf numFmtId="165" fontId="7" fillId="0" borderId="56" xfId="0" applyNumberFormat="1" applyFont="1" applyBorder="1" applyProtection="1">
      <protection locked="0"/>
    </xf>
    <xf numFmtId="165" fontId="7" fillId="0" borderId="54" xfId="0" applyNumberFormat="1" applyFont="1" applyBorder="1" applyProtection="1">
      <protection locked="0"/>
    </xf>
    <xf numFmtId="165" fontId="7" fillId="0" borderId="51" xfId="0" applyNumberFormat="1" applyFont="1" applyFill="1" applyBorder="1" applyAlignment="1" applyProtection="1">
      <alignment horizontal="center" vertical="center"/>
      <protection locked="0"/>
    </xf>
    <xf numFmtId="165" fontId="7" fillId="0" borderId="50" xfId="0" applyNumberFormat="1" applyFont="1" applyFill="1" applyBorder="1" applyAlignment="1" applyProtection="1">
      <alignment horizontal="center" vertical="center"/>
      <protection locked="0"/>
    </xf>
    <xf numFmtId="165" fontId="7" fillId="0" borderId="52" xfId="0" applyNumberFormat="1" applyFont="1" applyFill="1" applyBorder="1" applyAlignment="1" applyProtection="1">
      <alignment horizontal="center" vertical="center"/>
      <protection locked="0"/>
    </xf>
    <xf numFmtId="165" fontId="7" fillId="0" borderId="70" xfId="0" applyNumberFormat="1" applyFont="1" applyFill="1" applyBorder="1" applyAlignment="1" applyProtection="1">
      <alignment horizontal="center" vertical="center"/>
      <protection locked="0"/>
    </xf>
    <xf numFmtId="165" fontId="7" fillId="0" borderId="26" xfId="0" applyNumberFormat="1" applyFont="1" applyFill="1" applyBorder="1" applyAlignment="1" applyProtection="1">
      <alignment horizontal="center" vertical="center"/>
      <protection locked="0"/>
    </xf>
    <xf numFmtId="165" fontId="7" fillId="0" borderId="22" xfId="0" applyNumberFormat="1" applyFont="1" applyFill="1" applyBorder="1" applyAlignment="1" applyProtection="1">
      <alignment horizontal="center" vertical="center"/>
      <protection locked="0"/>
    </xf>
    <xf numFmtId="165" fontId="7" fillId="0" borderId="23" xfId="0" applyNumberFormat="1" applyFont="1" applyFill="1" applyBorder="1" applyAlignment="1" applyProtection="1">
      <alignment horizontal="center" vertical="center"/>
      <protection locked="0"/>
    </xf>
    <xf numFmtId="165" fontId="7" fillId="0" borderId="24" xfId="0" applyNumberFormat="1" applyFont="1" applyFill="1" applyBorder="1" applyAlignment="1" applyProtection="1">
      <alignment horizontal="center" vertical="center"/>
      <protection locked="0"/>
    </xf>
    <xf numFmtId="9" fontId="7" fillId="0" borderId="32" xfId="0" applyNumberFormat="1" applyFont="1" applyFill="1" applyBorder="1" applyAlignment="1" applyProtection="1">
      <alignment horizontal="center" vertical="center"/>
      <protection locked="0"/>
    </xf>
    <xf numFmtId="9" fontId="7" fillId="0" borderId="24" xfId="0" applyNumberFormat="1" applyFont="1" applyBorder="1" applyAlignment="1" applyProtection="1">
      <alignment horizontal="center" vertical="center"/>
      <protection locked="0"/>
    </xf>
    <xf numFmtId="165" fontId="7" fillId="0" borderId="38" xfId="0" applyNumberFormat="1" applyFont="1" applyFill="1" applyBorder="1" applyAlignment="1" applyProtection="1">
      <alignment horizontal="center" vertical="center"/>
      <protection locked="0"/>
    </xf>
    <xf numFmtId="165" fontId="7" fillId="0" borderId="76" xfId="0" applyNumberFormat="1" applyFont="1" applyFill="1" applyBorder="1" applyAlignment="1" applyProtection="1">
      <alignment horizontal="center" vertical="center"/>
      <protection locked="0"/>
    </xf>
    <xf numFmtId="9" fontId="7" fillId="0" borderId="66" xfId="0" applyNumberFormat="1" applyFont="1" applyFill="1" applyBorder="1" applyAlignment="1" applyProtection="1">
      <alignment horizontal="center" vertical="center"/>
      <protection locked="0"/>
    </xf>
    <xf numFmtId="165" fontId="7" fillId="0" borderId="42" xfId="0" applyNumberFormat="1" applyFont="1" applyFill="1" applyBorder="1" applyAlignment="1" applyProtection="1">
      <alignment horizontal="center" vertical="center"/>
      <protection locked="0"/>
    </xf>
    <xf numFmtId="165" fontId="7" fillId="0" borderId="77" xfId="0" applyNumberFormat="1" applyFont="1" applyFill="1" applyBorder="1" applyAlignment="1" applyProtection="1">
      <alignment horizontal="center" vertical="center"/>
      <protection locked="0"/>
    </xf>
    <xf numFmtId="165" fontId="7" fillId="0" borderId="47" xfId="0" applyNumberFormat="1" applyFont="1" applyFill="1" applyBorder="1" applyAlignment="1" applyProtection="1">
      <alignment horizontal="center" vertical="center"/>
      <protection locked="0"/>
    </xf>
    <xf numFmtId="165" fontId="7" fillId="0" borderId="43" xfId="0" applyNumberFormat="1" applyFont="1" applyFill="1" applyBorder="1" applyAlignment="1" applyProtection="1">
      <alignment horizontal="center" vertical="center"/>
      <protection locked="0"/>
    </xf>
    <xf numFmtId="165" fontId="7" fillId="0" borderId="44" xfId="0" applyNumberFormat="1" applyFont="1" applyFill="1" applyBorder="1" applyAlignment="1" applyProtection="1">
      <alignment horizontal="center" vertical="center"/>
      <protection locked="0"/>
    </xf>
    <xf numFmtId="165" fontId="7" fillId="0" borderId="78" xfId="0" applyNumberFormat="1" applyFont="1" applyFill="1" applyBorder="1" applyAlignment="1" applyProtection="1">
      <alignment horizontal="center" vertical="center"/>
      <protection locked="0"/>
    </xf>
    <xf numFmtId="165" fontId="7" fillId="0" borderId="45" xfId="0" applyNumberFormat="1" applyFont="1" applyFill="1" applyBorder="1" applyAlignment="1" applyProtection="1">
      <alignment horizontal="center" vertical="center"/>
      <protection locked="0"/>
    </xf>
    <xf numFmtId="9" fontId="7" fillId="0" borderId="77" xfId="0" applyNumberFormat="1" applyFont="1" applyFill="1" applyBorder="1" applyAlignment="1" applyProtection="1">
      <alignment horizontal="center" vertical="center"/>
      <protection locked="0"/>
    </xf>
    <xf numFmtId="9" fontId="7" fillId="0" borderId="45" xfId="0" applyNumberFormat="1" applyFont="1" applyBorder="1" applyAlignment="1" applyProtection="1">
      <alignment horizontal="center" vertical="center"/>
      <protection locked="0"/>
    </xf>
    <xf numFmtId="9" fontId="7" fillId="0" borderId="26" xfId="0" applyNumberFormat="1" applyFont="1" applyFill="1" applyBorder="1" applyAlignment="1" applyProtection="1">
      <alignment horizontal="center" vertical="center"/>
      <protection locked="0"/>
    </xf>
    <xf numFmtId="9" fontId="7" fillId="0" borderId="47" xfId="0" applyNumberFormat="1" applyFont="1" applyFill="1" applyBorder="1" applyAlignment="1" applyProtection="1">
      <alignment horizontal="center" vertical="center"/>
      <protection locked="0"/>
    </xf>
    <xf numFmtId="165" fontId="7" fillId="0" borderId="60" xfId="0" applyNumberFormat="1" applyFont="1" applyFill="1" applyBorder="1" applyAlignment="1" applyProtection="1">
      <alignment horizontal="center" vertical="center"/>
      <protection locked="0"/>
    </xf>
    <xf numFmtId="165" fontId="7" fillId="0" borderId="71" xfId="0" applyNumberFormat="1" applyFont="1" applyFill="1" applyBorder="1" applyAlignment="1" applyProtection="1">
      <alignment horizontal="center" vertical="center"/>
      <protection locked="0"/>
    </xf>
    <xf numFmtId="9" fontId="7" fillId="0" borderId="63" xfId="0" applyNumberFormat="1" applyFont="1" applyBorder="1" applyAlignment="1" applyProtection="1">
      <alignment horizontal="center" vertical="center"/>
      <protection locked="0"/>
    </xf>
    <xf numFmtId="0" fontId="11" fillId="9" borderId="22" xfId="0" applyFont="1" applyFill="1" applyBorder="1" applyAlignment="1" applyProtection="1">
      <alignment horizontal="center" vertical="center"/>
    </xf>
    <xf numFmtId="0" fontId="11" fillId="9" borderId="24" xfId="0" applyFont="1" applyFill="1" applyBorder="1" applyAlignment="1" applyProtection="1">
      <alignment horizontal="center" vertical="center"/>
    </xf>
    <xf numFmtId="0" fontId="11" fillId="9" borderId="39" xfId="0" applyFont="1" applyFill="1" applyBorder="1" applyAlignment="1" applyProtection="1">
      <alignment horizontal="center" vertical="center"/>
    </xf>
    <xf numFmtId="0" fontId="11" fillId="9" borderId="23" xfId="0" applyFont="1" applyFill="1" applyBorder="1" applyAlignment="1" applyProtection="1">
      <alignment horizontal="center" vertical="center"/>
    </xf>
    <xf numFmtId="0" fontId="11" fillId="9" borderId="40" xfId="0" applyFont="1" applyFill="1" applyBorder="1" applyAlignment="1" applyProtection="1">
      <alignment horizontal="center" vertical="center"/>
    </xf>
    <xf numFmtId="0" fontId="11" fillId="0" borderId="32" xfId="0" applyFont="1" applyFill="1" applyBorder="1" applyAlignment="1" applyProtection="1">
      <alignment horizontal="center" vertical="center"/>
    </xf>
    <xf numFmtId="0" fontId="13" fillId="9" borderId="1" xfId="0" applyFont="1" applyFill="1" applyBorder="1" applyAlignment="1" applyProtection="1">
      <alignment horizontal="center" vertical="center"/>
    </xf>
    <xf numFmtId="0" fontId="13" fillId="9" borderId="36" xfId="0" applyFont="1" applyFill="1" applyBorder="1" applyAlignment="1" applyProtection="1">
      <alignment horizontal="center" vertical="center"/>
    </xf>
    <xf numFmtId="0" fontId="13" fillId="9" borderId="41" xfId="0" applyFont="1" applyFill="1" applyBorder="1" applyAlignment="1" applyProtection="1">
      <alignment horizontal="center" vertical="center"/>
    </xf>
    <xf numFmtId="0" fontId="13" fillId="9" borderId="35" xfId="0" applyFont="1" applyFill="1" applyBorder="1" applyAlignment="1" applyProtection="1">
      <alignment horizontal="center" vertical="center"/>
    </xf>
    <xf numFmtId="0" fontId="13" fillId="9" borderId="76" xfId="0" applyFont="1" applyFill="1" applyBorder="1" applyAlignment="1" applyProtection="1">
      <alignment horizontal="center" vertical="center"/>
    </xf>
    <xf numFmtId="0" fontId="13" fillId="0" borderId="66" xfId="0" applyFont="1" applyFill="1" applyBorder="1" applyAlignment="1" applyProtection="1">
      <alignment horizontal="center" vertical="center"/>
    </xf>
    <xf numFmtId="0" fontId="7" fillId="0" borderId="7" xfId="0" applyFont="1" applyBorder="1" applyProtection="1"/>
    <xf numFmtId="0" fontId="7" fillId="0" borderId="7" xfId="0" applyFont="1" applyFill="1" applyBorder="1" applyAlignment="1" applyProtection="1">
      <alignment horizontal="left"/>
    </xf>
    <xf numFmtId="0" fontId="14" fillId="3" borderId="55" xfId="0" applyFont="1" applyFill="1" applyBorder="1" applyAlignment="1" applyProtection="1">
      <alignment horizontal="center" vertical="center"/>
    </xf>
    <xf numFmtId="0" fontId="14" fillId="3" borderId="68" xfId="0" applyFont="1" applyFill="1" applyBorder="1" applyAlignment="1" applyProtection="1">
      <alignment horizontal="center" vertical="center"/>
    </xf>
    <xf numFmtId="0" fontId="14" fillId="3" borderId="69" xfId="0" applyFont="1" applyFill="1" applyBorder="1" applyAlignment="1" applyProtection="1">
      <alignment horizontal="center" vertical="center"/>
    </xf>
    <xf numFmtId="0" fontId="14" fillId="3" borderId="75" xfId="0" applyFont="1" applyFill="1" applyBorder="1" applyAlignment="1" applyProtection="1">
      <alignment horizontal="center" vertical="center"/>
    </xf>
    <xf numFmtId="0" fontId="14" fillId="3" borderId="54" xfId="0" applyFont="1" applyFill="1" applyBorder="1" applyAlignment="1" applyProtection="1">
      <alignment horizontal="center" vertical="center"/>
    </xf>
    <xf numFmtId="0" fontId="14" fillId="0" borderId="70" xfId="0" applyFont="1" applyFill="1" applyBorder="1" applyAlignment="1" applyProtection="1">
      <alignment horizontal="center" vertical="center"/>
    </xf>
    <xf numFmtId="0" fontId="7" fillId="0" borderId="0" xfId="0" applyFont="1" applyFill="1" applyProtection="1"/>
    <xf numFmtId="0" fontId="15" fillId="0" borderId="0" xfId="0" applyFont="1" applyFill="1" applyBorder="1" applyAlignment="1" applyProtection="1">
      <alignment horizontal="left" wrapText="1"/>
    </xf>
    <xf numFmtId="0" fontId="9" fillId="0" borderId="0" xfId="0" applyFont="1" applyFill="1" applyBorder="1" applyAlignment="1" applyProtection="1">
      <alignment horizontal="center" textRotation="90" wrapText="1"/>
    </xf>
    <xf numFmtId="0" fontId="7" fillId="0" borderId="1" xfId="0" applyFont="1" applyBorder="1"/>
    <xf numFmtId="0" fontId="4" fillId="6" borderId="20" xfId="0" applyFont="1" applyFill="1" applyBorder="1" applyAlignment="1" applyProtection="1">
      <alignment horizontal="center" wrapText="1"/>
    </xf>
    <xf numFmtId="0" fontId="4" fillId="6" borderId="17" xfId="0" applyFont="1" applyFill="1" applyBorder="1" applyAlignment="1" applyProtection="1">
      <alignment horizontal="center" wrapText="1"/>
    </xf>
    <xf numFmtId="0" fontId="4" fillId="6" borderId="73" xfId="0" applyFont="1" applyFill="1" applyBorder="1" applyAlignment="1" applyProtection="1">
      <alignment horizontal="center" wrapText="1"/>
    </xf>
    <xf numFmtId="0" fontId="4" fillId="6" borderId="6" xfId="0" applyFont="1" applyFill="1" applyBorder="1" applyAlignment="1" applyProtection="1">
      <alignment horizontal="center" wrapText="1"/>
    </xf>
    <xf numFmtId="0" fontId="4" fillId="6" borderId="2" xfId="0" applyFont="1" applyFill="1" applyBorder="1" applyAlignment="1" applyProtection="1">
      <alignment horizontal="center" wrapText="1"/>
    </xf>
    <xf numFmtId="0" fontId="4" fillId="6" borderId="65" xfId="0" applyFont="1" applyFill="1" applyBorder="1" applyAlignment="1" applyProtection="1">
      <alignment horizontal="center" wrapText="1"/>
    </xf>
    <xf numFmtId="0" fontId="4" fillId="13" borderId="6" xfId="0" applyFont="1" applyFill="1" applyBorder="1" applyAlignment="1" applyProtection="1">
      <alignment horizontal="center" wrapText="1"/>
    </xf>
    <xf numFmtId="0" fontId="4" fillId="13" borderId="20" xfId="0" applyFont="1" applyFill="1" applyBorder="1" applyAlignment="1" applyProtection="1">
      <alignment horizontal="center" wrapText="1"/>
    </xf>
    <xf numFmtId="0" fontId="4" fillId="13" borderId="17" xfId="0" applyFont="1" applyFill="1" applyBorder="1" applyAlignment="1" applyProtection="1">
      <alignment horizontal="center" wrapText="1"/>
    </xf>
    <xf numFmtId="0" fontId="4" fillId="13" borderId="73" xfId="0" applyFont="1" applyFill="1" applyBorder="1" applyAlignment="1" applyProtection="1">
      <alignment horizontal="center" wrapText="1"/>
    </xf>
    <xf numFmtId="0" fontId="4" fillId="13" borderId="2" xfId="0" applyFont="1" applyFill="1" applyBorder="1" applyAlignment="1" applyProtection="1">
      <alignment horizontal="center" wrapText="1"/>
    </xf>
    <xf numFmtId="0" fontId="4" fillId="13" borderId="65" xfId="0" applyFont="1" applyFill="1" applyBorder="1" applyAlignment="1" applyProtection="1">
      <alignment horizont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7" fillId="0" borderId="35" xfId="0" applyFont="1" applyFill="1" applyBorder="1" applyAlignment="1" applyProtection="1">
      <alignment horizontal="center" vertical="center"/>
      <protection locked="0"/>
    </xf>
    <xf numFmtId="0" fontId="7" fillId="0" borderId="36" xfId="0" applyFont="1" applyFill="1" applyBorder="1" applyAlignment="1" applyProtection="1">
      <alignment horizontal="center"/>
      <protection locked="0"/>
    </xf>
    <xf numFmtId="0" fontId="7" fillId="0" borderId="71" xfId="0" applyFont="1" applyBorder="1" applyAlignment="1" applyProtection="1">
      <alignment horizontal="center"/>
      <protection locked="0"/>
    </xf>
    <xf numFmtId="164" fontId="7" fillId="0" borderId="21" xfId="0" applyNumberFormat="1" applyFont="1" applyBorder="1" applyAlignment="1" applyProtection="1">
      <alignment horizontal="center"/>
      <protection locked="0"/>
    </xf>
    <xf numFmtId="164" fontId="7" fillId="0" borderId="32" xfId="0" applyNumberFormat="1" applyFont="1" applyFill="1" applyBorder="1" applyAlignment="1" applyProtection="1">
      <alignment horizontal="center"/>
      <protection locked="0"/>
    </xf>
    <xf numFmtId="165" fontId="7" fillId="0" borderId="3" xfId="0" applyNumberFormat="1" applyFont="1" applyBorder="1" applyProtection="1">
      <protection locked="0"/>
    </xf>
    <xf numFmtId="165" fontId="7" fillId="0" borderId="27" xfId="0" applyNumberFormat="1" applyFont="1" applyBorder="1" applyProtection="1">
      <protection locked="0"/>
    </xf>
    <xf numFmtId="165" fontId="7" fillId="0" borderId="4" xfId="0" applyNumberFormat="1" applyFont="1" applyBorder="1" applyProtection="1">
      <protection locked="0"/>
    </xf>
    <xf numFmtId="165" fontId="7" fillId="0" borderId="28" xfId="0" applyNumberFormat="1" applyFont="1" applyBorder="1" applyProtection="1">
      <protection locked="0"/>
    </xf>
    <xf numFmtId="164" fontId="7" fillId="0" borderId="32" xfId="0" applyNumberFormat="1" applyFont="1" applyBorder="1" applyAlignment="1" applyProtection="1">
      <alignment horizontal="center"/>
      <protection locked="0"/>
    </xf>
    <xf numFmtId="165" fontId="7" fillId="0" borderId="34" xfId="0" applyNumberFormat="1" applyFont="1" applyBorder="1" applyProtection="1">
      <protection locked="0"/>
    </xf>
    <xf numFmtId="165" fontId="7" fillId="0" borderId="35" xfId="0" applyNumberFormat="1" applyFont="1" applyBorder="1" applyProtection="1">
      <protection locked="0"/>
    </xf>
    <xf numFmtId="165" fontId="7" fillId="0" borderId="1" xfId="0" applyNumberFormat="1" applyFont="1" applyBorder="1" applyProtection="1">
      <protection locked="0"/>
    </xf>
    <xf numFmtId="165" fontId="7" fillId="0" borderId="36" xfId="0" applyNumberFormat="1" applyFont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165" fontId="7" fillId="0" borderId="50" xfId="0" applyNumberFormat="1" applyFont="1" applyBorder="1" applyProtection="1">
      <protection locked="0"/>
    </xf>
    <xf numFmtId="165" fontId="7" fillId="0" borderId="51" xfId="0" applyNumberFormat="1" applyFont="1" applyBorder="1" applyProtection="1">
      <protection locked="0"/>
    </xf>
    <xf numFmtId="165" fontId="7" fillId="0" borderId="52" xfId="0" applyNumberFormat="1" applyFont="1" applyBorder="1" applyProtection="1">
      <protection locked="0"/>
    </xf>
    <xf numFmtId="164" fontId="7" fillId="0" borderId="34" xfId="0" applyNumberFormat="1" applyFont="1" applyBorder="1" applyAlignment="1" applyProtection="1">
      <alignment horizontal="center"/>
      <protection locked="0"/>
    </xf>
    <xf numFmtId="164" fontId="7" fillId="0" borderId="66" xfId="0" applyNumberFormat="1" applyFont="1" applyBorder="1" applyAlignment="1" applyProtection="1">
      <alignment horizontal="center"/>
      <protection locked="0"/>
    </xf>
    <xf numFmtId="165" fontId="7" fillId="0" borderId="76" xfId="0" applyNumberFormat="1" applyFont="1" applyBorder="1" applyProtection="1"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50" xfId="0" applyFont="1" applyBorder="1" applyAlignment="1" applyProtection="1">
      <alignment horizontal="center"/>
      <protection locked="0"/>
    </xf>
    <xf numFmtId="0" fontId="7" fillId="0" borderId="52" xfId="0" applyFont="1" applyBorder="1" applyAlignment="1" applyProtection="1">
      <alignment horizontal="center"/>
      <protection locked="0"/>
    </xf>
    <xf numFmtId="164" fontId="7" fillId="0" borderId="5" xfId="0" applyNumberFormat="1" applyFont="1" applyBorder="1" applyAlignment="1" applyProtection="1">
      <alignment horizontal="center"/>
      <protection locked="0"/>
    </xf>
    <xf numFmtId="164" fontId="7" fillId="0" borderId="70" xfId="0" applyNumberFormat="1" applyFont="1" applyBorder="1" applyAlignment="1" applyProtection="1">
      <alignment horizontal="center"/>
      <protection locked="0"/>
    </xf>
    <xf numFmtId="165" fontId="7" fillId="0" borderId="79" xfId="0" applyNumberFormat="1" applyFont="1" applyBorder="1" applyProtection="1">
      <protection locked="0"/>
    </xf>
    <xf numFmtId="0" fontId="9" fillId="2" borderId="55" xfId="0" applyFont="1" applyFill="1" applyBorder="1" applyAlignment="1" applyProtection="1">
      <alignment horizontal="center" textRotation="90" wrapText="1"/>
    </xf>
    <xf numFmtId="0" fontId="9" fillId="2" borderId="68" xfId="0" applyFont="1" applyFill="1" applyBorder="1" applyAlignment="1" applyProtection="1">
      <alignment horizontal="center" textRotation="90" wrapText="1"/>
    </xf>
    <xf numFmtId="0" fontId="9" fillId="2" borderId="75" xfId="0" applyFont="1" applyFill="1" applyBorder="1" applyAlignment="1" applyProtection="1">
      <alignment horizontal="center" textRotation="90" wrapText="1"/>
    </xf>
    <xf numFmtId="0" fontId="9" fillId="2" borderId="69" xfId="0" applyFont="1" applyFill="1" applyBorder="1" applyAlignment="1" applyProtection="1">
      <alignment horizontal="center" textRotation="90" wrapText="1"/>
    </xf>
    <xf numFmtId="0" fontId="9" fillId="2" borderId="56" xfId="0" applyFont="1" applyFill="1" applyBorder="1" applyAlignment="1" applyProtection="1">
      <alignment horizontal="center" textRotation="90" wrapText="1"/>
    </xf>
    <xf numFmtId="0" fontId="7" fillId="0" borderId="27" xfId="0" applyFont="1" applyBorder="1" applyAlignment="1" applyProtection="1">
      <alignment horizontal="center"/>
      <protection locked="0"/>
    </xf>
    <xf numFmtId="164" fontId="7" fillId="0" borderId="3" xfId="0" applyNumberFormat="1" applyFont="1" applyBorder="1" applyAlignment="1" applyProtection="1">
      <alignment horizontal="center"/>
      <protection locked="0"/>
    </xf>
    <xf numFmtId="164" fontId="7" fillId="0" borderId="31" xfId="0" applyNumberFormat="1" applyFont="1" applyFill="1" applyBorder="1" applyAlignment="1" applyProtection="1">
      <alignment horizontal="center"/>
      <protection locked="0"/>
    </xf>
    <xf numFmtId="0" fontId="7" fillId="0" borderId="4" xfId="0" applyFont="1" applyFill="1" applyBorder="1" applyAlignment="1" applyProtection="1">
      <alignment horizontal="center"/>
      <protection locked="0"/>
    </xf>
    <xf numFmtId="0" fontId="7" fillId="0" borderId="27" xfId="0" applyFont="1" applyFill="1" applyBorder="1" applyAlignment="1" applyProtection="1">
      <alignment horizontal="center"/>
      <protection locked="0"/>
    </xf>
    <xf numFmtId="165" fontId="7" fillId="0" borderId="25" xfId="0" applyNumberFormat="1" applyFont="1" applyBorder="1" applyProtection="1">
      <protection locked="0"/>
    </xf>
    <xf numFmtId="165" fontId="7" fillId="0" borderId="31" xfId="0" applyNumberFormat="1" applyFont="1" applyBorder="1" applyProtection="1">
      <protection locked="0"/>
    </xf>
    <xf numFmtId="165" fontId="7" fillId="0" borderId="30" xfId="0" applyNumberFormat="1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28" xfId="0" applyFont="1" applyBorder="1" applyProtection="1">
      <protection locked="0"/>
    </xf>
    <xf numFmtId="0" fontId="7" fillId="0" borderId="3" xfId="0" applyFont="1" applyBorder="1" applyProtection="1">
      <protection locked="0"/>
    </xf>
    <xf numFmtId="0" fontId="7" fillId="0" borderId="27" xfId="0" applyFont="1" applyBorder="1" applyProtection="1">
      <protection locked="0"/>
    </xf>
    <xf numFmtId="0" fontId="7" fillId="0" borderId="25" xfId="0" applyFont="1" applyBorder="1" applyProtection="1">
      <protection locked="0"/>
    </xf>
    <xf numFmtId="165" fontId="7" fillId="0" borderId="48" xfId="0" applyNumberFormat="1" applyFont="1" applyBorder="1" applyProtection="1">
      <protection locked="0"/>
    </xf>
    <xf numFmtId="165" fontId="7" fillId="0" borderId="22" xfId="0" applyNumberFormat="1" applyFont="1" applyBorder="1" applyProtection="1">
      <protection locked="0"/>
    </xf>
    <xf numFmtId="165" fontId="7" fillId="0" borderId="23" xfId="0" applyNumberFormat="1" applyFont="1" applyBorder="1" applyProtection="1">
      <protection locked="0"/>
    </xf>
    <xf numFmtId="165" fontId="7" fillId="0" borderId="24" xfId="0" applyNumberFormat="1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7" fillId="0" borderId="36" xfId="0" applyFont="1" applyBorder="1" applyProtection="1">
      <protection locked="0"/>
    </xf>
    <xf numFmtId="0" fontId="7" fillId="0" borderId="34" xfId="0" applyFont="1" applyBorder="1" applyProtection="1">
      <protection locked="0"/>
    </xf>
    <xf numFmtId="0" fontId="7" fillId="0" borderId="35" xfId="0" applyFont="1" applyBorder="1" applyProtection="1">
      <protection locked="0"/>
    </xf>
    <xf numFmtId="0" fontId="7" fillId="0" borderId="37" xfId="0" applyFont="1" applyBorder="1" applyProtection="1">
      <protection locked="0"/>
    </xf>
    <xf numFmtId="0" fontId="7" fillId="0" borderId="55" xfId="0" applyFont="1" applyBorder="1" applyAlignment="1" applyProtection="1">
      <alignment horizontal="center"/>
      <protection locked="0"/>
    </xf>
    <xf numFmtId="0" fontId="7" fillId="0" borderId="68" xfId="0" applyFont="1" applyBorder="1" applyAlignment="1" applyProtection="1">
      <alignment horizontal="center"/>
      <protection locked="0"/>
    </xf>
    <xf numFmtId="0" fontId="7" fillId="0" borderId="75" xfId="0" applyFont="1" applyBorder="1" applyAlignment="1" applyProtection="1">
      <alignment horizontal="center"/>
      <protection locked="0"/>
    </xf>
    <xf numFmtId="164" fontId="7" fillId="0" borderId="55" xfId="0" applyNumberFormat="1" applyFont="1" applyBorder="1" applyAlignment="1" applyProtection="1">
      <alignment horizontal="center"/>
      <protection locked="0"/>
    </xf>
    <xf numFmtId="164" fontId="7" fillId="0" borderId="56" xfId="0" applyNumberFormat="1" applyFont="1" applyBorder="1" applyAlignment="1" applyProtection="1">
      <alignment horizontal="center"/>
      <protection locked="0"/>
    </xf>
    <xf numFmtId="165" fontId="7" fillId="0" borderId="49" xfId="0" applyNumberFormat="1" applyFont="1" applyBorder="1" applyProtection="1">
      <protection locked="0"/>
    </xf>
    <xf numFmtId="165" fontId="7" fillId="0" borderId="68" xfId="0" applyNumberFormat="1" applyFont="1" applyBorder="1" applyProtection="1">
      <protection locked="0"/>
    </xf>
    <xf numFmtId="165" fontId="7" fillId="0" borderId="75" xfId="0" applyNumberFormat="1" applyFont="1" applyBorder="1" applyProtection="1">
      <protection locked="0"/>
    </xf>
    <xf numFmtId="165" fontId="7" fillId="0" borderId="69" xfId="0" applyNumberFormat="1" applyFont="1" applyBorder="1" applyProtection="1">
      <protection locked="0"/>
    </xf>
    <xf numFmtId="0" fontId="7" fillId="0" borderId="51" xfId="0" applyFont="1" applyBorder="1" applyProtection="1">
      <protection locked="0"/>
    </xf>
    <xf numFmtId="0" fontId="7" fillId="0" borderId="52" xfId="0" applyFont="1" applyBorder="1" applyProtection="1">
      <protection locked="0"/>
    </xf>
    <xf numFmtId="0" fontId="7" fillId="0" borderId="5" xfId="0" applyFont="1" applyBorder="1" applyProtection="1">
      <protection locked="0"/>
    </xf>
    <xf numFmtId="0" fontId="7" fillId="0" borderId="50" xfId="0" applyFont="1" applyBorder="1" applyProtection="1">
      <protection locked="0"/>
    </xf>
    <xf numFmtId="0" fontId="7" fillId="0" borderId="67" xfId="0" applyFont="1" applyBorder="1" applyProtection="1">
      <protection locked="0"/>
    </xf>
    <xf numFmtId="164" fontId="7" fillId="0" borderId="31" xfId="0" applyNumberFormat="1" applyFont="1" applyBorder="1" applyAlignment="1" applyProtection="1">
      <alignment horizontal="center"/>
      <protection locked="0"/>
    </xf>
    <xf numFmtId="165" fontId="7" fillId="0" borderId="37" xfId="0" applyNumberFormat="1" applyFont="1" applyBorder="1" applyProtection="1">
      <protection locked="0"/>
    </xf>
    <xf numFmtId="165" fontId="7" fillId="0" borderId="66" xfId="0" applyNumberFormat="1" applyFont="1" applyBorder="1" applyProtection="1">
      <protection locked="0"/>
    </xf>
    <xf numFmtId="165" fontId="7" fillId="0" borderId="67" xfId="0" applyNumberFormat="1" applyFont="1" applyBorder="1" applyProtection="1">
      <protection locked="0"/>
    </xf>
    <xf numFmtId="165" fontId="7" fillId="0" borderId="70" xfId="0" applyNumberFormat="1" applyFont="1" applyBorder="1" applyProtection="1">
      <protection locked="0"/>
    </xf>
    <xf numFmtId="0" fontId="8" fillId="0" borderId="53" xfId="0" applyFont="1" applyFill="1" applyBorder="1" applyAlignment="1" applyProtection="1">
      <alignment horizontal="center" vertical="center"/>
    </xf>
    <xf numFmtId="0" fontId="52" fillId="0" borderId="0" xfId="0" applyFont="1" applyFill="1" applyBorder="1"/>
    <xf numFmtId="0" fontId="52" fillId="0" borderId="0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center"/>
    </xf>
    <xf numFmtId="0" fontId="53" fillId="0" borderId="6" xfId="0" applyFont="1" applyFill="1" applyBorder="1" applyAlignment="1"/>
    <xf numFmtId="0" fontId="53" fillId="15" borderId="0" xfId="0" applyFont="1" applyFill="1" applyBorder="1"/>
    <xf numFmtId="0" fontId="53" fillId="0" borderId="0" xfId="0" applyFont="1" applyFill="1" applyBorder="1" applyAlignment="1">
      <alignment horizontal="center"/>
    </xf>
    <xf numFmtId="0" fontId="53" fillId="0" borderId="0" xfId="0" applyFont="1" applyFill="1" applyBorder="1"/>
    <xf numFmtId="0" fontId="52" fillId="15" borderId="3" xfId="0" applyFont="1" applyFill="1" applyBorder="1"/>
    <xf numFmtId="0" fontId="52" fillId="15" borderId="28" xfId="0" applyFont="1" applyFill="1" applyBorder="1"/>
    <xf numFmtId="0" fontId="52" fillId="4" borderId="0" xfId="0" applyFont="1" applyFill="1" applyBorder="1" applyAlignment="1">
      <alignment horizontal="center"/>
    </xf>
    <xf numFmtId="0" fontId="52" fillId="4" borderId="0" xfId="0" applyFont="1" applyFill="1" applyBorder="1"/>
    <xf numFmtId="49" fontId="52" fillId="0" borderId="41" xfId="0" applyNumberFormat="1" applyFont="1" applyFill="1" applyBorder="1" applyAlignment="1">
      <alignment horizontal="left"/>
    </xf>
    <xf numFmtId="49" fontId="52" fillId="0" borderId="41" xfId="0" applyNumberFormat="1" applyFont="1" applyFill="1" applyBorder="1" applyAlignment="1" applyProtection="1">
      <alignment horizontal="left"/>
      <protection locked="0"/>
    </xf>
    <xf numFmtId="0" fontId="52" fillId="0" borderId="41" xfId="0" applyFont="1" applyFill="1" applyBorder="1" applyAlignment="1" applyProtection="1">
      <alignment horizontal="center"/>
      <protection locked="0"/>
    </xf>
    <xf numFmtId="0" fontId="52" fillId="0" borderId="37" xfId="0" applyFont="1" applyFill="1" applyBorder="1" applyAlignment="1" applyProtection="1">
      <alignment horizontal="center"/>
      <protection locked="0"/>
    </xf>
    <xf numFmtId="0" fontId="52" fillId="0" borderId="66" xfId="0" applyFont="1" applyFill="1" applyBorder="1" applyAlignment="1" applyProtection="1">
      <alignment horizontal="center"/>
      <protection locked="0"/>
    </xf>
    <xf numFmtId="0" fontId="52" fillId="0" borderId="1" xfId="0" applyFont="1" applyFill="1" applyBorder="1" applyAlignment="1" applyProtection="1">
      <alignment horizontal="center"/>
      <protection locked="0"/>
    </xf>
    <xf numFmtId="0" fontId="52" fillId="0" borderId="35" xfId="0" applyFont="1" applyFill="1" applyBorder="1" applyAlignment="1" applyProtection="1">
      <alignment horizontal="center"/>
      <protection locked="0"/>
    </xf>
    <xf numFmtId="1" fontId="52" fillId="5" borderId="34" xfId="0" applyNumberFormat="1" applyFont="1" applyFill="1" applyBorder="1" applyAlignment="1">
      <alignment horizontal="center"/>
    </xf>
    <xf numFmtId="1" fontId="52" fillId="5" borderId="1" xfId="0" applyNumberFormat="1" applyFont="1" applyFill="1" applyBorder="1" applyAlignment="1">
      <alignment horizontal="center"/>
    </xf>
    <xf numFmtId="1" fontId="52" fillId="5" borderId="36" xfId="0" applyNumberFormat="1" applyFont="1" applyFill="1" applyBorder="1" applyAlignment="1">
      <alignment horizontal="center"/>
    </xf>
    <xf numFmtId="2" fontId="52" fillId="0" borderId="34" xfId="0" applyNumberFormat="1" applyFont="1" applyFill="1" applyBorder="1"/>
    <xf numFmtId="2" fontId="52" fillId="0" borderId="36" xfId="0" applyNumberFormat="1" applyFont="1" applyFill="1" applyBorder="1"/>
    <xf numFmtId="2" fontId="52" fillId="0" borderId="41" xfId="0" applyNumberFormat="1" applyFont="1" applyFill="1" applyBorder="1" applyAlignment="1" applyProtection="1">
      <alignment wrapText="1"/>
      <protection locked="0"/>
    </xf>
    <xf numFmtId="0" fontId="52" fillId="5" borderId="37" xfId="0" applyFont="1" applyFill="1" applyBorder="1" applyAlignment="1">
      <alignment horizontal="center" vertical="center"/>
    </xf>
    <xf numFmtId="0" fontId="4" fillId="0" borderId="66" xfId="0" applyFont="1" applyFill="1" applyBorder="1" applyAlignment="1" applyProtection="1">
      <alignment horizontal="center"/>
      <protection locked="0"/>
    </xf>
    <xf numFmtId="2" fontId="52" fillId="0" borderId="41" xfId="0" applyNumberFormat="1" applyFont="1" applyFill="1" applyBorder="1" applyProtection="1">
      <protection locked="0"/>
    </xf>
    <xf numFmtId="49" fontId="52" fillId="0" borderId="37" xfId="0" applyNumberFormat="1" applyFont="1" applyFill="1" applyBorder="1" applyAlignment="1">
      <alignment horizontal="left"/>
    </xf>
    <xf numFmtId="0" fontId="52" fillId="0" borderId="34" xfId="0" applyFont="1" applyFill="1" applyBorder="1"/>
    <xf numFmtId="0" fontId="52" fillId="0" borderId="36" xfId="0" applyFont="1" applyFill="1" applyBorder="1"/>
    <xf numFmtId="0" fontId="52" fillId="0" borderId="41" xfId="0" applyFont="1" applyFill="1" applyBorder="1" applyProtection="1">
      <protection locked="0"/>
    </xf>
    <xf numFmtId="49" fontId="52" fillId="0" borderId="67" xfId="0" applyNumberFormat="1" applyFont="1" applyFill="1" applyBorder="1" applyAlignment="1">
      <alignment horizontal="left"/>
    </xf>
    <xf numFmtId="49" fontId="52" fillId="0" borderId="58" xfId="0" applyNumberFormat="1" applyFont="1" applyFill="1" applyBorder="1" applyAlignment="1">
      <alignment horizontal="left"/>
    </xf>
    <xf numFmtId="0" fontId="52" fillId="0" borderId="58" xfId="0" applyFont="1" applyFill="1" applyBorder="1" applyAlignment="1" applyProtection="1">
      <alignment horizontal="center"/>
      <protection locked="0"/>
    </xf>
    <xf numFmtId="0" fontId="52" fillId="0" borderId="67" xfId="0" applyFont="1" applyFill="1" applyBorder="1" applyAlignment="1" applyProtection="1">
      <alignment horizontal="center"/>
      <protection locked="0"/>
    </xf>
    <xf numFmtId="0" fontId="52" fillId="0" borderId="70" xfId="0" applyFont="1" applyFill="1" applyBorder="1" applyAlignment="1" applyProtection="1">
      <alignment horizontal="center"/>
      <protection locked="0"/>
    </xf>
    <xf numFmtId="0" fontId="52" fillId="0" borderId="51" xfId="0" applyFont="1" applyFill="1" applyBorder="1" applyAlignment="1" applyProtection="1">
      <alignment horizontal="center"/>
      <protection locked="0"/>
    </xf>
    <xf numFmtId="0" fontId="52" fillId="0" borderId="50" xfId="0" applyFont="1" applyFill="1" applyBorder="1" applyAlignment="1" applyProtection="1">
      <alignment horizontal="center"/>
      <protection locked="0"/>
    </xf>
    <xf numFmtId="1" fontId="52" fillId="5" borderId="5" xfId="0" applyNumberFormat="1" applyFont="1" applyFill="1" applyBorder="1" applyAlignment="1">
      <alignment horizontal="center"/>
    </xf>
    <xf numFmtId="1" fontId="52" fillId="5" borderId="51" xfId="0" applyNumberFormat="1" applyFont="1" applyFill="1" applyBorder="1" applyAlignment="1">
      <alignment horizontal="center"/>
    </xf>
    <xf numFmtId="1" fontId="52" fillId="5" borderId="52" xfId="0" applyNumberFormat="1" applyFont="1" applyFill="1" applyBorder="1" applyAlignment="1">
      <alignment horizontal="center"/>
    </xf>
    <xf numFmtId="0" fontId="52" fillId="0" borderId="5" xfId="0" applyFont="1" applyFill="1" applyBorder="1"/>
    <xf numFmtId="0" fontId="52" fillId="0" borderId="52" xfId="0" applyFont="1" applyFill="1" applyBorder="1"/>
    <xf numFmtId="0" fontId="52" fillId="0" borderId="58" xfId="0" applyFont="1" applyFill="1" applyBorder="1" applyProtection="1">
      <protection locked="0"/>
    </xf>
    <xf numFmtId="0" fontId="52" fillId="5" borderId="67" xfId="0" applyFont="1" applyFill="1" applyBorder="1" applyAlignment="1">
      <alignment horizontal="center" vertical="center"/>
    </xf>
    <xf numFmtId="0" fontId="4" fillId="0" borderId="70" xfId="0" applyFont="1" applyFill="1" applyBorder="1" applyAlignment="1" applyProtection="1">
      <alignment horizontal="center"/>
      <protection locked="0"/>
    </xf>
    <xf numFmtId="0" fontId="55" fillId="0" borderId="0" xfId="0" applyFont="1" applyFill="1" applyBorder="1"/>
    <xf numFmtId="0" fontId="56" fillId="0" borderId="0" xfId="0" applyFont="1" applyFill="1" applyBorder="1"/>
    <xf numFmtId="0" fontId="56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center"/>
    </xf>
    <xf numFmtId="0" fontId="57" fillId="0" borderId="0" xfId="0" applyFont="1" applyFill="1" applyBorder="1"/>
    <xf numFmtId="0" fontId="57" fillId="0" borderId="0" xfId="0" applyFont="1" applyFill="1" applyBorder="1" applyAlignment="1">
      <alignment horizontal="left"/>
    </xf>
    <xf numFmtId="0" fontId="56" fillId="0" borderId="0" xfId="0" applyFont="1" applyFill="1" applyBorder="1" applyAlignment="1">
      <alignment horizontal="right"/>
    </xf>
    <xf numFmtId="0" fontId="6" fillId="6" borderId="12" xfId="0" applyFont="1" applyFill="1" applyBorder="1" applyAlignment="1" applyProtection="1">
      <alignment horizontal="center" wrapText="1"/>
    </xf>
    <xf numFmtId="0" fontId="9" fillId="6" borderId="20" xfId="0" applyFont="1" applyFill="1" applyBorder="1" applyAlignment="1" applyProtection="1">
      <alignment vertical="center"/>
    </xf>
    <xf numFmtId="0" fontId="9" fillId="6" borderId="17" xfId="0" applyFont="1" applyFill="1" applyBorder="1" applyAlignment="1" applyProtection="1">
      <alignment vertical="center"/>
    </xf>
    <xf numFmtId="0" fontId="9" fillId="6" borderId="73" xfId="0" applyFont="1" applyFill="1" applyBorder="1" applyAlignment="1" applyProtection="1">
      <alignment vertical="center"/>
    </xf>
    <xf numFmtId="0" fontId="9" fillId="6" borderId="12" xfId="0" applyFont="1" applyFill="1" applyBorder="1" applyAlignment="1" applyProtection="1">
      <alignment vertical="center" wrapText="1"/>
    </xf>
    <xf numFmtId="0" fontId="9" fillId="6" borderId="20" xfId="0" applyFont="1" applyFill="1" applyBorder="1" applyAlignment="1" applyProtection="1">
      <alignment horizontal="center" vertical="center"/>
    </xf>
    <xf numFmtId="0" fontId="9" fillId="6" borderId="17" xfId="0" applyFont="1" applyFill="1" applyBorder="1" applyAlignment="1" applyProtection="1">
      <alignment horizontal="center" vertical="center"/>
    </xf>
    <xf numFmtId="0" fontId="9" fillId="6" borderId="73" xfId="0" applyFont="1" applyFill="1" applyBorder="1" applyAlignment="1" applyProtection="1">
      <alignment horizontal="center" vertical="center"/>
    </xf>
    <xf numFmtId="0" fontId="6" fillId="8" borderId="10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/>
    <xf numFmtId="49" fontId="52" fillId="4" borderId="25" xfId="0" applyNumberFormat="1" applyFont="1" applyFill="1" applyBorder="1" applyAlignment="1" applyProtection="1">
      <alignment horizontal="left"/>
    </xf>
    <xf numFmtId="49" fontId="52" fillId="4" borderId="48" xfId="0" applyNumberFormat="1" applyFont="1" applyFill="1" applyBorder="1" applyAlignment="1" applyProtection="1">
      <alignment horizontal="left"/>
    </xf>
    <xf numFmtId="0" fontId="52" fillId="4" borderId="29" xfId="0" applyFont="1" applyFill="1" applyBorder="1" applyAlignment="1" applyProtection="1">
      <alignment horizontal="center"/>
    </xf>
    <xf numFmtId="0" fontId="52" fillId="4" borderId="25" xfId="0" applyFont="1" applyFill="1" applyBorder="1" applyAlignment="1" applyProtection="1">
      <alignment horizontal="center"/>
    </xf>
    <xf numFmtId="0" fontId="52" fillId="4" borderId="22" xfId="0" applyFont="1" applyFill="1" applyBorder="1" applyAlignment="1" applyProtection="1">
      <alignment horizontal="center"/>
    </xf>
    <xf numFmtId="0" fontId="52" fillId="4" borderId="24" xfId="0" applyFont="1" applyFill="1" applyBorder="1" applyAlignment="1" applyProtection="1">
      <alignment horizontal="center"/>
    </xf>
    <xf numFmtId="1" fontId="52" fillId="4" borderId="34" xfId="0" applyNumberFormat="1" applyFont="1" applyFill="1" applyBorder="1" applyAlignment="1" applyProtection="1">
      <alignment horizontal="center"/>
    </xf>
    <xf numFmtId="1" fontId="52" fillId="4" borderId="1" xfId="0" applyNumberFormat="1" applyFont="1" applyFill="1" applyBorder="1" applyAlignment="1" applyProtection="1">
      <alignment horizontal="center"/>
    </xf>
    <xf numFmtId="1" fontId="52" fillId="4" borderId="36" xfId="0" applyNumberFormat="1" applyFont="1" applyFill="1" applyBorder="1" applyAlignment="1" applyProtection="1">
      <alignment horizontal="center"/>
    </xf>
    <xf numFmtId="1" fontId="52" fillId="4" borderId="3" xfId="0" applyNumberFormat="1" applyFont="1" applyFill="1" applyBorder="1" applyAlignment="1" applyProtection="1">
      <alignment horizontal="center"/>
    </xf>
    <xf numFmtId="1" fontId="52" fillId="4" borderId="4" xfId="0" applyNumberFormat="1" applyFont="1" applyFill="1" applyBorder="1" applyAlignment="1" applyProtection="1">
      <alignment horizontal="center"/>
    </xf>
    <xf numFmtId="1" fontId="52" fillId="4" borderId="28" xfId="0" applyNumberFormat="1" applyFont="1" applyFill="1" applyBorder="1" applyAlignment="1" applyProtection="1">
      <alignment horizontal="center"/>
    </xf>
    <xf numFmtId="2" fontId="52" fillId="4" borderId="29" xfId="0" applyNumberFormat="1" applyFont="1" applyFill="1" applyBorder="1" applyProtection="1"/>
    <xf numFmtId="0" fontId="52" fillId="4" borderId="25" xfId="0" applyFont="1" applyFill="1" applyBorder="1" applyAlignment="1" applyProtection="1">
      <alignment horizontal="center" vertical="center"/>
    </xf>
    <xf numFmtId="0" fontId="4" fillId="4" borderId="66" xfId="0" applyFont="1" applyFill="1" applyBorder="1" applyAlignment="1" applyProtection="1">
      <alignment horizontal="center"/>
    </xf>
    <xf numFmtId="0" fontId="52" fillId="4" borderId="28" xfId="0" applyFont="1" applyFill="1" applyBorder="1" applyAlignment="1" applyProtection="1">
      <alignment horizontal="center"/>
    </xf>
    <xf numFmtId="49" fontId="52" fillId="4" borderId="37" xfId="0" applyNumberFormat="1" applyFont="1" applyFill="1" applyBorder="1" applyAlignment="1" applyProtection="1">
      <alignment horizontal="left"/>
    </xf>
    <xf numFmtId="0" fontId="52" fillId="4" borderId="41" xfId="0" applyFont="1" applyFill="1" applyBorder="1" applyAlignment="1" applyProtection="1">
      <alignment horizontal="center"/>
    </xf>
    <xf numFmtId="0" fontId="52" fillId="4" borderId="37" xfId="0" applyFont="1" applyFill="1" applyBorder="1" applyAlignment="1" applyProtection="1">
      <alignment horizontal="center"/>
    </xf>
    <xf numFmtId="0" fontId="52" fillId="4" borderId="66" xfId="0" applyFont="1" applyFill="1" applyBorder="1" applyAlignment="1" applyProtection="1">
      <alignment horizontal="center"/>
    </xf>
    <xf numFmtId="0" fontId="52" fillId="4" borderId="1" xfId="0" applyFont="1" applyFill="1" applyBorder="1" applyAlignment="1" applyProtection="1">
      <alignment horizontal="center"/>
    </xf>
    <xf numFmtId="2" fontId="52" fillId="4" borderId="34" xfId="0" applyNumberFormat="1" applyFont="1" applyFill="1" applyBorder="1" applyProtection="1"/>
    <xf numFmtId="2" fontId="52" fillId="4" borderId="36" xfId="0" applyNumberFormat="1" applyFont="1" applyFill="1" applyBorder="1" applyProtection="1"/>
    <xf numFmtId="2" fontId="52" fillId="4" borderId="41" xfId="0" applyNumberFormat="1" applyFont="1" applyFill="1" applyBorder="1" applyProtection="1"/>
    <xf numFmtId="0" fontId="52" fillId="4" borderId="37" xfId="0" applyFont="1" applyFill="1" applyBorder="1" applyAlignment="1" applyProtection="1">
      <alignment horizontal="center" vertical="center"/>
    </xf>
    <xf numFmtId="0" fontId="28" fillId="0" borderId="34" xfId="0" applyFont="1" applyBorder="1" applyAlignment="1" applyProtection="1"/>
    <xf numFmtId="0" fontId="27" fillId="0" borderId="5" xfId="0" applyFont="1" applyBorder="1" applyAlignment="1" applyProtection="1"/>
    <xf numFmtId="0" fontId="9" fillId="6" borderId="2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wrapText="1"/>
    </xf>
    <xf numFmtId="0" fontId="7" fillId="10" borderId="55" xfId="0" applyFont="1" applyFill="1" applyBorder="1" applyAlignment="1" applyProtection="1">
      <alignment horizontal="center" vertical="center"/>
    </xf>
    <xf numFmtId="0" fontId="7" fillId="10" borderId="68" xfId="0" applyFont="1" applyFill="1" applyBorder="1" applyAlignment="1" applyProtection="1">
      <alignment horizontal="center" vertical="center"/>
    </xf>
    <xf numFmtId="0" fontId="7" fillId="10" borderId="69" xfId="0" applyFont="1" applyFill="1" applyBorder="1" applyAlignment="1" applyProtection="1">
      <alignment horizontal="center" vertical="center"/>
    </xf>
    <xf numFmtId="0" fontId="7" fillId="0" borderId="75" xfId="0" applyFont="1" applyBorder="1" applyAlignment="1" applyProtection="1">
      <alignment horizontal="center" vertical="center"/>
      <protection locked="0"/>
    </xf>
    <xf numFmtId="165" fontId="7" fillId="0" borderId="7" xfId="0" applyNumberFormat="1" applyFont="1" applyFill="1" applyBorder="1" applyAlignment="1" applyProtection="1">
      <alignment vertical="center"/>
      <protection locked="0"/>
    </xf>
    <xf numFmtId="165" fontId="7" fillId="0" borderId="7" xfId="0" applyNumberFormat="1" applyFont="1" applyFill="1" applyBorder="1" applyAlignment="1" applyProtection="1">
      <alignment horizontal="center" vertical="center"/>
      <protection locked="0"/>
    </xf>
    <xf numFmtId="9" fontId="7" fillId="0" borderId="53" xfId="0" applyNumberFormat="1" applyFont="1" applyFill="1" applyBorder="1" applyAlignment="1" applyProtection="1">
      <alignment horizontal="center" vertical="center"/>
      <protection locked="0"/>
    </xf>
    <xf numFmtId="9" fontId="7" fillId="0" borderId="69" xfId="0" applyNumberFormat="1" applyFont="1" applyBorder="1" applyAlignment="1" applyProtection="1">
      <alignment horizontal="center" vertical="center"/>
      <protection locked="0"/>
    </xf>
    <xf numFmtId="14" fontId="7" fillId="0" borderId="27" xfId="0" applyNumberFormat="1" applyFont="1" applyBorder="1" applyAlignment="1" applyProtection="1">
      <alignment horizontal="center"/>
      <protection locked="0"/>
    </xf>
    <xf numFmtId="0" fontId="7" fillId="0" borderId="27" xfId="0" applyFont="1" applyBorder="1" applyAlignment="1" applyProtection="1">
      <alignment horizontal="center" vertical="center"/>
      <protection locked="0"/>
    </xf>
    <xf numFmtId="165" fontId="7" fillId="0" borderId="33" xfId="0" applyNumberFormat="1" applyFont="1" applyFill="1" applyBorder="1" applyAlignment="1" applyProtection="1">
      <alignment vertical="center"/>
      <protection locked="0"/>
    </xf>
    <xf numFmtId="165" fontId="7" fillId="0" borderId="33" xfId="0" applyNumberFormat="1" applyFont="1" applyFill="1" applyBorder="1" applyAlignment="1" applyProtection="1">
      <alignment horizontal="center" vertical="center"/>
      <protection locked="0"/>
    </xf>
    <xf numFmtId="9" fontId="7" fillId="0" borderId="29" xfId="0" applyNumberFormat="1" applyFont="1" applyFill="1" applyBorder="1" applyAlignment="1" applyProtection="1">
      <alignment horizontal="center" vertical="center"/>
      <protection locked="0"/>
    </xf>
    <xf numFmtId="9" fontId="7" fillId="0" borderId="71" xfId="0" applyNumberFormat="1" applyFont="1" applyFill="1" applyBorder="1" applyAlignment="1" applyProtection="1">
      <alignment horizontal="center" vertical="center"/>
      <protection locked="0"/>
    </xf>
    <xf numFmtId="10" fontId="7" fillId="0" borderId="33" xfId="0" applyNumberFormat="1" applyFont="1" applyBorder="1" applyAlignment="1" applyProtection="1">
      <alignment horizontal="center"/>
      <protection locked="0"/>
    </xf>
    <xf numFmtId="165" fontId="7" fillId="0" borderId="30" xfId="0" applyNumberFormat="1" applyFont="1" applyBorder="1" applyAlignment="1" applyProtection="1">
      <alignment horizontal="center"/>
      <protection locked="0"/>
    </xf>
    <xf numFmtId="10" fontId="7" fillId="0" borderId="49" xfId="0" applyNumberFormat="1" applyFont="1" applyBorder="1" applyAlignment="1" applyProtection="1">
      <alignment horizontal="center"/>
      <protection locked="0"/>
    </xf>
    <xf numFmtId="165" fontId="7" fillId="0" borderId="49" xfId="0" applyNumberFormat="1" applyFont="1" applyFill="1" applyBorder="1" applyAlignment="1" applyProtection="1">
      <alignment horizontal="center" vertical="center"/>
      <protection locked="0"/>
    </xf>
    <xf numFmtId="165" fontId="7" fillId="0" borderId="68" xfId="0" applyNumberFormat="1" applyFont="1" applyFill="1" applyBorder="1" applyAlignment="1" applyProtection="1">
      <alignment horizontal="center" vertical="center"/>
      <protection locked="0"/>
    </xf>
    <xf numFmtId="165" fontId="7" fillId="0" borderId="69" xfId="0" applyNumberFormat="1" applyFont="1" applyFill="1" applyBorder="1" applyAlignment="1" applyProtection="1">
      <alignment horizontal="center" vertical="center"/>
      <protection locked="0"/>
    </xf>
    <xf numFmtId="165" fontId="7" fillId="0" borderId="75" xfId="0" applyNumberFormat="1" applyFont="1" applyFill="1" applyBorder="1" applyAlignment="1" applyProtection="1">
      <alignment horizontal="center" vertical="center"/>
      <protection locked="0"/>
    </xf>
    <xf numFmtId="10" fontId="7" fillId="0" borderId="25" xfId="0" applyNumberFormat="1" applyFont="1" applyBorder="1" applyAlignment="1" applyProtection="1">
      <alignment horizontal="center"/>
      <protection locked="0"/>
    </xf>
    <xf numFmtId="0" fontId="8" fillId="0" borderId="17" xfId="0" applyFont="1" applyBorder="1" applyProtection="1"/>
    <xf numFmtId="0" fontId="7" fillId="0" borderId="17" xfId="0" applyFont="1" applyBorder="1" applyAlignment="1" applyProtection="1">
      <alignment horizontal="center"/>
    </xf>
    <xf numFmtId="0" fontId="7" fillId="0" borderId="17" xfId="0" applyFont="1" applyBorder="1" applyProtection="1"/>
    <xf numFmtId="0" fontId="7" fillId="0" borderId="53" xfId="0" applyFont="1" applyBorder="1" applyProtection="1"/>
    <xf numFmtId="0" fontId="7" fillId="0" borderId="35" xfId="0" applyFont="1" applyBorder="1" applyAlignment="1" applyProtection="1">
      <alignment horizontal="center"/>
    </xf>
    <xf numFmtId="0" fontId="7" fillId="0" borderId="54" xfId="0" applyFont="1" applyBorder="1" applyProtection="1"/>
    <xf numFmtId="0" fontId="7" fillId="0" borderId="76" xfId="0" applyFont="1" applyBorder="1" applyProtection="1"/>
    <xf numFmtId="165" fontId="7" fillId="0" borderId="29" xfId="0" applyNumberFormat="1" applyFont="1" applyFill="1" applyBorder="1" applyAlignment="1" applyProtection="1">
      <alignment horizontal="center" vertical="center"/>
      <protection locked="0"/>
    </xf>
    <xf numFmtId="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28" fillId="0" borderId="21" xfId="0" applyFont="1" applyBorder="1" applyAlignment="1" applyProtection="1"/>
    <xf numFmtId="0" fontId="27" fillId="0" borderId="55" xfId="0" applyFont="1" applyBorder="1" applyAlignment="1" applyProtection="1"/>
    <xf numFmtId="0" fontId="7" fillId="0" borderId="23" xfId="0" applyFont="1" applyBorder="1" applyAlignment="1" applyProtection="1">
      <alignment horizontal="center"/>
    </xf>
    <xf numFmtId="0" fontId="7" fillId="0" borderId="40" xfId="0" applyFont="1" applyBorder="1" applyProtection="1"/>
    <xf numFmtId="0" fontId="9" fillId="6" borderId="65" xfId="0" applyFont="1" applyFill="1" applyBorder="1" applyAlignment="1" applyProtection="1">
      <alignment horizontal="center" textRotation="90" wrapText="1"/>
    </xf>
    <xf numFmtId="0" fontId="11" fillId="9" borderId="32" xfId="0" applyFont="1" applyFill="1" applyBorder="1" applyAlignment="1" applyProtection="1">
      <alignment horizontal="center" vertical="center"/>
    </xf>
    <xf numFmtId="0" fontId="13" fillId="9" borderId="66" xfId="0" applyFont="1" applyFill="1" applyBorder="1" applyAlignment="1" applyProtection="1">
      <alignment horizontal="center" vertical="center"/>
    </xf>
    <xf numFmtId="0" fontId="14" fillId="3" borderId="56" xfId="0" applyFont="1" applyFill="1" applyBorder="1" applyAlignment="1" applyProtection="1">
      <alignment horizontal="center" vertical="center"/>
    </xf>
    <xf numFmtId="0" fontId="13" fillId="9" borderId="37" xfId="0" applyFont="1" applyFill="1" applyBorder="1" applyAlignment="1" applyProtection="1">
      <alignment horizontal="center" vertical="center"/>
    </xf>
    <xf numFmtId="0" fontId="14" fillId="3" borderId="49" xfId="0" applyFont="1" applyFill="1" applyBorder="1" applyAlignment="1" applyProtection="1">
      <alignment horizontal="center" vertical="center"/>
    </xf>
    <xf numFmtId="0" fontId="13" fillId="0" borderId="41" xfId="0" applyFont="1" applyBorder="1" applyProtection="1">
      <protection locked="0"/>
    </xf>
    <xf numFmtId="0" fontId="13" fillId="0" borderId="37" xfId="0" applyFont="1" applyBorder="1" applyProtection="1">
      <protection locked="0"/>
    </xf>
    <xf numFmtId="0" fontId="13" fillId="0" borderId="34" xfId="0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36" xfId="0" applyFont="1" applyBorder="1" applyProtection="1">
      <protection locked="0"/>
    </xf>
    <xf numFmtId="0" fontId="13" fillId="14" borderId="34" xfId="0" applyFont="1" applyFill="1" applyBorder="1" applyProtection="1">
      <protection locked="0"/>
    </xf>
    <xf numFmtId="0" fontId="13" fillId="14" borderId="1" xfId="0" applyFont="1" applyFill="1" applyBorder="1" applyProtection="1">
      <protection locked="0"/>
    </xf>
    <xf numFmtId="0" fontId="13" fillId="14" borderId="36" xfId="0" applyFont="1" applyFill="1" applyBorder="1" applyProtection="1">
      <protection locked="0"/>
    </xf>
    <xf numFmtId="165" fontId="13" fillId="0" borderId="36" xfId="0" applyNumberFormat="1" applyFont="1" applyBorder="1" applyProtection="1">
      <protection locked="0"/>
    </xf>
    <xf numFmtId="0" fontId="14" fillId="0" borderId="53" xfId="0" applyFont="1" applyBorder="1" applyProtection="1">
      <protection locked="0"/>
    </xf>
    <xf numFmtId="0" fontId="14" fillId="0" borderId="49" xfId="0" applyFont="1" applyBorder="1" applyProtection="1">
      <protection locked="0"/>
    </xf>
    <xf numFmtId="0" fontId="14" fillId="0" borderId="55" xfId="0" applyFont="1" applyBorder="1" applyProtection="1">
      <protection locked="0"/>
    </xf>
    <xf numFmtId="0" fontId="14" fillId="0" borderId="68" xfId="0" applyFont="1" applyBorder="1" applyProtection="1">
      <protection locked="0"/>
    </xf>
    <xf numFmtId="0" fontId="14" fillId="0" borderId="69" xfId="0" applyFont="1" applyBorder="1" applyProtection="1">
      <protection locked="0"/>
    </xf>
    <xf numFmtId="0" fontId="14" fillId="14" borderId="55" xfId="0" applyFont="1" applyFill="1" applyBorder="1" applyProtection="1">
      <protection locked="0"/>
    </xf>
    <xf numFmtId="0" fontId="14" fillId="14" borderId="68" xfId="0" applyFont="1" applyFill="1" applyBorder="1" applyProtection="1">
      <protection locked="0"/>
    </xf>
    <xf numFmtId="0" fontId="14" fillId="14" borderId="69" xfId="0" applyFont="1" applyFill="1" applyBorder="1" applyProtection="1">
      <protection locked="0"/>
    </xf>
    <xf numFmtId="165" fontId="14" fillId="0" borderId="69" xfId="0" applyNumberFormat="1" applyFont="1" applyBorder="1" applyProtection="1">
      <protection locked="0"/>
    </xf>
    <xf numFmtId="0" fontId="9" fillId="2" borderId="17" xfId="0" applyFont="1" applyFill="1" applyBorder="1" applyAlignment="1" applyProtection="1">
      <alignment horizontal="center" wrapText="1"/>
    </xf>
    <xf numFmtId="0" fontId="41" fillId="0" borderId="14" xfId="0" applyFont="1" applyBorder="1" applyAlignment="1" applyProtection="1"/>
    <xf numFmtId="0" fontId="41" fillId="0" borderId="17" xfId="0" applyFont="1" applyBorder="1" applyAlignment="1" applyProtection="1"/>
    <xf numFmtId="0" fontId="41" fillId="0" borderId="73" xfId="0" applyFont="1" applyBorder="1" applyAlignment="1" applyProtection="1"/>
    <xf numFmtId="0" fontId="7" fillId="0" borderId="17" xfId="0" applyFont="1" applyBorder="1" applyAlignment="1" applyProtection="1">
      <alignment horizontal="left"/>
    </xf>
    <xf numFmtId="0" fontId="11" fillId="0" borderId="20" xfId="0" applyFont="1" applyBorder="1" applyProtection="1"/>
    <xf numFmtId="0" fontId="11" fillId="0" borderId="13" xfId="0" applyFont="1" applyBorder="1" applyProtection="1"/>
    <xf numFmtId="0" fontId="11" fillId="0" borderId="14" xfId="0" applyFont="1" applyBorder="1" applyProtection="1"/>
    <xf numFmtId="0" fontId="11" fillId="0" borderId="15" xfId="0" applyFont="1" applyBorder="1" applyProtection="1"/>
    <xf numFmtId="0" fontId="11" fillId="0" borderId="16" xfId="0" applyFont="1" applyBorder="1" applyProtection="1"/>
    <xf numFmtId="0" fontId="11" fillId="14" borderId="14" xfId="0" applyFont="1" applyFill="1" applyBorder="1" applyProtection="1"/>
    <xf numFmtId="0" fontId="11" fillId="14" borderId="15" xfId="0" applyFont="1" applyFill="1" applyBorder="1" applyProtection="1"/>
    <xf numFmtId="0" fontId="11" fillId="14" borderId="16" xfId="0" applyFont="1" applyFill="1" applyBorder="1" applyProtection="1"/>
    <xf numFmtId="165" fontId="49" fillId="0" borderId="16" xfId="0" applyNumberFormat="1" applyFont="1" applyBorder="1" applyProtection="1"/>
    <xf numFmtId="0" fontId="7" fillId="0" borderId="13" xfId="0" applyFont="1" applyBorder="1" applyProtection="1"/>
    <xf numFmtId="0" fontId="28" fillId="0" borderId="38" xfId="0" applyFont="1" applyBorder="1" applyAlignment="1" applyProtection="1"/>
    <xf numFmtId="0" fontId="28" fillId="0" borderId="76" xfId="0" applyFont="1" applyBorder="1" applyAlignment="1" applyProtection="1"/>
    <xf numFmtId="0" fontId="7" fillId="0" borderId="38" xfId="0" applyFont="1" applyBorder="1" applyAlignment="1" applyProtection="1">
      <alignment horizontal="center"/>
    </xf>
    <xf numFmtId="0" fontId="7" fillId="0" borderId="38" xfId="0" applyFont="1" applyBorder="1" applyAlignment="1" applyProtection="1">
      <alignment horizontal="left"/>
    </xf>
    <xf numFmtId="0" fontId="27" fillId="0" borderId="7" xfId="0" applyFont="1" applyBorder="1" applyAlignment="1" applyProtection="1"/>
    <xf numFmtId="0" fontId="27" fillId="0" borderId="54" xfId="0" applyFont="1" applyBorder="1" applyAlignment="1" applyProtection="1"/>
    <xf numFmtId="0" fontId="7" fillId="0" borderId="7" xfId="0" applyFont="1" applyBorder="1" applyAlignment="1" applyProtection="1">
      <alignment horizontal="center"/>
    </xf>
    <xf numFmtId="0" fontId="7" fillId="0" borderId="7" xfId="0" applyFont="1" applyBorder="1" applyAlignment="1" applyProtection="1">
      <alignment horizontal="left"/>
    </xf>
    <xf numFmtId="0" fontId="7" fillId="0" borderId="49" xfId="0" applyFont="1" applyBorder="1" applyProtection="1"/>
    <xf numFmtId="0" fontId="7" fillId="0" borderId="21" xfId="0" applyFont="1" applyBorder="1" applyAlignment="1" applyProtection="1">
      <alignment horizontal="center"/>
    </xf>
    <xf numFmtId="0" fontId="7" fillId="0" borderId="22" xfId="0" applyFont="1" applyBorder="1" applyAlignment="1" applyProtection="1">
      <alignment horizontal="center"/>
    </xf>
    <xf numFmtId="165" fontId="7" fillId="0" borderId="5" xfId="0" applyNumberFormat="1" applyFont="1" applyBorder="1" applyProtection="1"/>
    <xf numFmtId="165" fontId="7" fillId="0" borderId="51" xfId="0" applyNumberFormat="1" applyFont="1" applyBorder="1" applyProtection="1"/>
    <xf numFmtId="165" fontId="7" fillId="0" borderId="52" xfId="0" applyNumberFormat="1" applyFont="1" applyBorder="1" applyProtection="1"/>
    <xf numFmtId="0" fontId="7" fillId="0" borderId="34" xfId="0" applyFont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51" xfId="0" applyFont="1" applyBorder="1" applyAlignment="1" applyProtection="1">
      <alignment horizontal="center"/>
    </xf>
    <xf numFmtId="0" fontId="8" fillId="0" borderId="0" xfId="0" applyFont="1" applyProtection="1"/>
    <xf numFmtId="0" fontId="7" fillId="0" borderId="0" xfId="0" applyFont="1" applyBorder="1" applyAlignment="1" applyProtection="1">
      <alignment horizontal="center"/>
    </xf>
    <xf numFmtId="0" fontId="30" fillId="0" borderId="0" xfId="0" quotePrefix="1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</xf>
    <xf numFmtId="0" fontId="51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right"/>
    </xf>
    <xf numFmtId="2" fontId="44" fillId="8" borderId="3" xfId="0" applyNumberFormat="1" applyFont="1" applyFill="1" applyBorder="1" applyAlignment="1" applyProtection="1">
      <alignment horizontal="right"/>
      <protection locked="0"/>
    </xf>
    <xf numFmtId="2" fontId="44" fillId="0" borderId="4" xfId="0" applyNumberFormat="1" applyFont="1" applyBorder="1" applyAlignment="1" applyProtection="1">
      <alignment horizontal="right"/>
      <protection locked="0"/>
    </xf>
    <xf numFmtId="2" fontId="44" fillId="8" borderId="4" xfId="0" applyNumberFormat="1" applyFont="1" applyFill="1" applyBorder="1" applyAlignment="1" applyProtection="1">
      <alignment horizontal="right"/>
      <protection locked="0"/>
    </xf>
    <xf numFmtId="2" fontId="44" fillId="8" borderId="28" xfId="0" applyNumberFormat="1" applyFont="1" applyFill="1" applyBorder="1" applyAlignment="1" applyProtection="1">
      <alignment horizontal="right"/>
      <protection locked="0"/>
    </xf>
    <xf numFmtId="0" fontId="7" fillId="0" borderId="3" xfId="0" applyNumberFormat="1" applyFont="1" applyFill="1" applyBorder="1" applyAlignment="1" applyProtection="1">
      <alignment horizontal="center" vertical="center"/>
      <protection locked="0"/>
    </xf>
    <xf numFmtId="0" fontId="7" fillId="0" borderId="29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NumberFormat="1" applyFont="1" applyFill="1" applyBorder="1" applyAlignment="1" applyProtection="1">
      <alignment horizontal="center" vertical="center"/>
      <protection locked="0"/>
    </xf>
    <xf numFmtId="0" fontId="45" fillId="8" borderId="3" xfId="0" applyNumberFormat="1" applyFont="1" applyFill="1" applyBorder="1" applyAlignment="1" applyProtection="1">
      <alignment horizontal="center" vertical="center"/>
      <protection locked="0"/>
    </xf>
    <xf numFmtId="0" fontId="45" fillId="0" borderId="4" xfId="0" applyNumberFormat="1" applyFont="1" applyFill="1" applyBorder="1" applyAlignment="1" applyProtection="1">
      <alignment horizontal="center" vertical="center"/>
      <protection locked="0"/>
    </xf>
    <xf numFmtId="0" fontId="45" fillId="8" borderId="4" xfId="0" applyNumberFormat="1" applyFont="1" applyFill="1" applyBorder="1" applyAlignment="1" applyProtection="1">
      <alignment horizontal="center" vertical="center"/>
      <protection locked="0"/>
    </xf>
    <xf numFmtId="0" fontId="45" fillId="8" borderId="28" xfId="0" applyNumberFormat="1" applyFont="1" applyFill="1" applyBorder="1" applyAlignment="1" applyProtection="1">
      <alignment horizontal="center" vertical="center"/>
      <protection locked="0"/>
    </xf>
    <xf numFmtId="0" fontId="45" fillId="0" borderId="33" xfId="0" applyNumberFormat="1" applyFont="1" applyFill="1" applyBorder="1" applyAlignment="1" applyProtection="1">
      <alignment horizontal="center" vertical="center"/>
      <protection locked="0"/>
    </xf>
    <xf numFmtId="165" fontId="7" fillId="0" borderId="39" xfId="0" applyNumberFormat="1" applyFont="1" applyFill="1" applyBorder="1" applyAlignment="1" applyProtection="1">
      <alignment horizontal="center" vertical="center"/>
      <protection locked="0"/>
    </xf>
    <xf numFmtId="165" fontId="44" fillId="8" borderId="34" xfId="0" applyNumberFormat="1" applyFont="1" applyFill="1" applyBorder="1" applyAlignment="1" applyProtection="1">
      <alignment horizontal="right"/>
      <protection locked="0"/>
    </xf>
    <xf numFmtId="2" fontId="44" fillId="0" borderId="1" xfId="0" applyNumberFormat="1" applyFont="1" applyBorder="1" applyAlignment="1" applyProtection="1">
      <alignment horizontal="right"/>
      <protection locked="0"/>
    </xf>
    <xf numFmtId="165" fontId="44" fillId="8" borderId="1" xfId="0" applyNumberFormat="1" applyFont="1" applyFill="1" applyBorder="1" applyAlignment="1" applyProtection="1">
      <alignment horizontal="right"/>
      <protection locked="0"/>
    </xf>
    <xf numFmtId="165" fontId="44" fillId="8" borderId="36" xfId="0" applyNumberFormat="1" applyFont="1" applyFill="1" applyBorder="1" applyAlignment="1" applyProtection="1">
      <alignment horizontal="right"/>
      <protection locked="0"/>
    </xf>
    <xf numFmtId="165" fontId="7" fillId="0" borderId="41" xfId="0" applyNumberFormat="1" applyFont="1" applyFill="1" applyBorder="1" applyAlignment="1" applyProtection="1">
      <alignment horizontal="center" vertical="center"/>
      <protection locked="0"/>
    </xf>
    <xf numFmtId="0" fontId="7" fillId="0" borderId="34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36" xfId="0" applyNumberFormat="1" applyFont="1" applyFill="1" applyBorder="1" applyAlignment="1" applyProtection="1">
      <alignment horizontal="center" vertical="center"/>
      <protection locked="0"/>
    </xf>
    <xf numFmtId="0" fontId="45" fillId="8" borderId="34" xfId="0" applyNumberFormat="1" applyFont="1" applyFill="1" applyBorder="1" applyAlignment="1" applyProtection="1">
      <alignment horizontal="center" vertical="center"/>
      <protection locked="0"/>
    </xf>
    <xf numFmtId="0" fontId="45" fillId="0" borderId="1" xfId="0" applyNumberFormat="1" applyFont="1" applyFill="1" applyBorder="1" applyAlignment="1" applyProtection="1">
      <alignment horizontal="center" vertical="center"/>
      <protection locked="0"/>
    </xf>
    <xf numFmtId="0" fontId="45" fillId="8" borderId="1" xfId="0" applyNumberFormat="1" applyFont="1" applyFill="1" applyBorder="1" applyAlignment="1" applyProtection="1">
      <alignment horizontal="center" vertical="center"/>
      <protection locked="0"/>
    </xf>
    <xf numFmtId="0" fontId="45" fillId="8" borderId="36" xfId="0" applyNumberFormat="1" applyFont="1" applyFill="1" applyBorder="1" applyAlignment="1" applyProtection="1">
      <alignment horizontal="center" vertical="center"/>
      <protection locked="0"/>
    </xf>
    <xf numFmtId="0" fontId="45" fillId="0" borderId="26" xfId="0" applyNumberFormat="1" applyFont="1" applyFill="1" applyBorder="1" applyAlignment="1" applyProtection="1">
      <alignment horizontal="center" vertical="center"/>
      <protection locked="0"/>
    </xf>
    <xf numFmtId="165" fontId="7" fillId="0" borderId="53" xfId="0" applyNumberFormat="1" applyFont="1" applyFill="1" applyBorder="1" applyAlignment="1" applyProtection="1">
      <alignment horizontal="center" vertical="center"/>
      <protection locked="0"/>
    </xf>
    <xf numFmtId="165" fontId="44" fillId="8" borderId="5" xfId="0" applyNumberFormat="1" applyFont="1" applyFill="1" applyBorder="1" applyAlignment="1" applyProtection="1">
      <alignment horizontal="right"/>
      <protection locked="0"/>
    </xf>
    <xf numFmtId="2" fontId="44" fillId="0" borderId="51" xfId="0" applyNumberFormat="1" applyFont="1" applyBorder="1" applyAlignment="1" applyProtection="1">
      <alignment horizontal="right"/>
      <protection locked="0"/>
    </xf>
    <xf numFmtId="165" fontId="44" fillId="8" borderId="51" xfId="0" applyNumberFormat="1" applyFont="1" applyFill="1" applyBorder="1" applyAlignment="1" applyProtection="1">
      <alignment horizontal="right"/>
      <protection locked="0"/>
    </xf>
    <xf numFmtId="165" fontId="44" fillId="8" borderId="52" xfId="0" applyNumberFormat="1" applyFont="1" applyFill="1" applyBorder="1" applyAlignment="1" applyProtection="1">
      <alignment horizontal="right"/>
      <protection locked="0"/>
    </xf>
    <xf numFmtId="165" fontId="7" fillId="0" borderId="58" xfId="0" applyNumberFormat="1" applyFont="1" applyFill="1" applyBorder="1" applyAlignment="1" applyProtection="1">
      <alignment horizontal="center" vertical="center"/>
      <protection locked="0"/>
    </xf>
    <xf numFmtId="0" fontId="7" fillId="0" borderId="5" xfId="0" applyNumberFormat="1" applyFont="1" applyFill="1" applyBorder="1" applyAlignment="1" applyProtection="1">
      <alignment horizontal="center" vertical="center"/>
      <protection locked="0"/>
    </xf>
    <xf numFmtId="0" fontId="7" fillId="0" borderId="51" xfId="0" applyNumberFormat="1" applyFont="1" applyFill="1" applyBorder="1" applyAlignment="1" applyProtection="1">
      <alignment horizontal="center" vertical="center"/>
      <protection locked="0"/>
    </xf>
    <xf numFmtId="0" fontId="7" fillId="0" borderId="52" xfId="0" applyNumberFormat="1" applyFont="1" applyFill="1" applyBorder="1" applyAlignment="1" applyProtection="1">
      <alignment horizontal="center" vertical="center"/>
      <protection locked="0"/>
    </xf>
    <xf numFmtId="165" fontId="7" fillId="0" borderId="59" xfId="0" applyNumberFormat="1" applyFont="1" applyFill="1" applyBorder="1" applyAlignment="1" applyProtection="1">
      <alignment horizontal="center" vertical="center"/>
      <protection locked="0"/>
    </xf>
    <xf numFmtId="0" fontId="45" fillId="8" borderId="5" xfId="0" applyNumberFormat="1" applyFont="1" applyFill="1" applyBorder="1" applyAlignment="1" applyProtection="1">
      <alignment horizontal="center" vertical="center"/>
      <protection locked="0"/>
    </xf>
    <xf numFmtId="0" fontId="45" fillId="0" borderId="51" xfId="0" applyNumberFormat="1" applyFont="1" applyFill="1" applyBorder="1" applyAlignment="1" applyProtection="1">
      <alignment horizontal="center" vertical="center"/>
      <protection locked="0"/>
    </xf>
    <xf numFmtId="0" fontId="45" fillId="8" borderId="51" xfId="0" applyNumberFormat="1" applyFont="1" applyFill="1" applyBorder="1" applyAlignment="1" applyProtection="1">
      <alignment horizontal="center" vertical="center"/>
      <protection locked="0"/>
    </xf>
    <xf numFmtId="0" fontId="45" fillId="8" borderId="52" xfId="0" applyNumberFormat="1" applyFont="1" applyFill="1" applyBorder="1" applyAlignment="1" applyProtection="1">
      <alignment horizontal="center" vertical="center"/>
      <protection locked="0"/>
    </xf>
    <xf numFmtId="0" fontId="45" fillId="0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48" fillId="8" borderId="11" xfId="0" applyFont="1" applyFill="1" applyBorder="1" applyAlignment="1" applyProtection="1">
      <alignment horizontal="center" vertical="center"/>
    </xf>
    <xf numFmtId="0" fontId="48" fillId="8" borderId="2" xfId="0" applyFont="1" applyFill="1" applyBorder="1" applyAlignment="1" applyProtection="1">
      <alignment horizontal="center" vertical="center"/>
    </xf>
    <xf numFmtId="0" fontId="7" fillId="6" borderId="7" xfId="0" applyFont="1" applyFill="1" applyBorder="1" applyAlignment="1" applyProtection="1">
      <alignment horizontal="center" wrapText="1"/>
    </xf>
    <xf numFmtId="0" fontId="9" fillId="16" borderId="7" xfId="0" applyFont="1" applyFill="1" applyBorder="1" applyAlignment="1" applyProtection="1">
      <alignment horizontal="center" vertical="center" wrapText="1"/>
    </xf>
    <xf numFmtId="0" fontId="43" fillId="16" borderId="7" xfId="0" applyFont="1" applyFill="1" applyBorder="1" applyAlignment="1" applyProtection="1">
      <alignment horizontal="center" vertical="center" wrapText="1"/>
    </xf>
    <xf numFmtId="0" fontId="9" fillId="16" borderId="53" xfId="0" applyFont="1" applyFill="1" applyBorder="1" applyAlignment="1" applyProtection="1">
      <alignment vertical="center"/>
    </xf>
    <xf numFmtId="0" fontId="9" fillId="16" borderId="7" xfId="0" applyFont="1" applyFill="1" applyBorder="1" applyAlignment="1" applyProtection="1">
      <alignment vertical="center"/>
    </xf>
    <xf numFmtId="0" fontId="9" fillId="16" borderId="54" xfId="0" applyFont="1" applyFill="1" applyBorder="1" applyAlignment="1" applyProtection="1">
      <alignment vertical="center"/>
    </xf>
    <xf numFmtId="0" fontId="43" fillId="6" borderId="17" xfId="0" applyFont="1" applyFill="1" applyBorder="1" applyAlignment="1" applyProtection="1">
      <alignment horizontal="center" textRotation="90" wrapText="1"/>
    </xf>
    <xf numFmtId="0" fontId="7" fillId="0" borderId="42" xfId="0" applyFont="1" applyBorder="1" applyAlignment="1" applyProtection="1">
      <alignment horizontal="center"/>
    </xf>
    <xf numFmtId="0" fontId="7" fillId="0" borderId="60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8" fillId="0" borderId="71" xfId="0" applyFont="1" applyBorder="1" applyProtection="1"/>
    <xf numFmtId="0" fontId="7" fillId="0" borderId="72" xfId="0" applyFont="1" applyBorder="1" applyProtection="1"/>
    <xf numFmtId="0" fontId="46" fillId="0" borderId="10" xfId="0" applyFont="1" applyBorder="1" applyAlignment="1" applyProtection="1">
      <alignment horizontal="right"/>
    </xf>
    <xf numFmtId="0" fontId="11" fillId="8" borderId="65" xfId="0" applyFont="1" applyFill="1" applyBorder="1" applyAlignment="1" applyProtection="1">
      <alignment horizontal="center" vertical="center"/>
    </xf>
    <xf numFmtId="0" fontId="7" fillId="8" borderId="8" xfId="0" applyFont="1" applyFill="1" applyBorder="1" applyProtection="1"/>
    <xf numFmtId="0" fontId="7" fillId="8" borderId="11" xfId="0" applyFont="1" applyFill="1" applyBorder="1" applyProtection="1"/>
    <xf numFmtId="0" fontId="7" fillId="8" borderId="32" xfId="0" applyFont="1" applyFill="1" applyBorder="1" applyProtection="1"/>
    <xf numFmtId="0" fontId="7" fillId="8" borderId="24" xfId="0" applyFont="1" applyFill="1" applyBorder="1" applyProtection="1"/>
    <xf numFmtId="0" fontId="7" fillId="0" borderId="4" xfId="0" applyFont="1" applyBorder="1" applyAlignment="1" applyProtection="1">
      <alignment horizontal="center"/>
    </xf>
    <xf numFmtId="0" fontId="7" fillId="8" borderId="21" xfId="0" applyFont="1" applyFill="1" applyBorder="1" applyAlignment="1" applyProtection="1">
      <alignment horizontal="center" vertical="center"/>
    </xf>
    <xf numFmtId="0" fontId="7" fillId="8" borderId="22" xfId="0" applyFont="1" applyFill="1" applyBorder="1" applyAlignment="1" applyProtection="1">
      <alignment horizontal="center" vertical="center"/>
    </xf>
    <xf numFmtId="0" fontId="7" fillId="8" borderId="24" xfId="0" applyFont="1" applyFill="1" applyBorder="1" applyAlignment="1" applyProtection="1">
      <alignment horizontal="center" vertical="center"/>
    </xf>
    <xf numFmtId="0" fontId="7" fillId="8" borderId="66" xfId="0" applyFont="1" applyFill="1" applyBorder="1" applyProtection="1"/>
    <xf numFmtId="0" fontId="7" fillId="8" borderId="36" xfId="0" applyFont="1" applyFill="1" applyBorder="1" applyProtection="1"/>
    <xf numFmtId="0" fontId="7" fillId="9" borderId="5" xfId="0" applyFont="1" applyFill="1" applyBorder="1" applyAlignment="1" applyProtection="1">
      <alignment horizontal="center" vertical="center"/>
    </xf>
    <xf numFmtId="0" fontId="7" fillId="9" borderId="51" xfId="0" applyFont="1" applyFill="1" applyBorder="1" applyAlignment="1" applyProtection="1">
      <alignment horizontal="center" vertical="center"/>
    </xf>
    <xf numFmtId="0" fontId="7" fillId="9" borderId="52" xfId="0" applyFont="1" applyFill="1" applyBorder="1" applyAlignment="1" applyProtection="1">
      <alignment horizontal="center" vertical="center"/>
    </xf>
    <xf numFmtId="0" fontId="7" fillId="8" borderId="42" xfId="0" applyFont="1" applyFill="1" applyBorder="1" applyAlignment="1" applyProtection="1">
      <alignment horizontal="center" vertical="center"/>
    </xf>
    <xf numFmtId="0" fontId="7" fillId="8" borderId="43" xfId="0" applyFont="1" applyFill="1" applyBorder="1" applyAlignment="1" applyProtection="1">
      <alignment horizontal="center" vertical="center"/>
    </xf>
    <xf numFmtId="0" fontId="7" fillId="8" borderId="45" xfId="0" applyFont="1" applyFill="1" applyBorder="1" applyAlignment="1" applyProtection="1">
      <alignment horizontal="center" vertical="center"/>
    </xf>
    <xf numFmtId="0" fontId="7" fillId="8" borderId="47" xfId="0" applyFont="1" applyFill="1" applyBorder="1" applyAlignment="1" applyProtection="1">
      <alignment horizontal="center" vertical="center"/>
    </xf>
    <xf numFmtId="0" fontId="7" fillId="9" borderId="50" xfId="0" applyFont="1" applyFill="1" applyBorder="1" applyAlignment="1" applyProtection="1">
      <alignment horizontal="center" vertical="center"/>
    </xf>
    <xf numFmtId="0" fontId="7" fillId="0" borderId="9" xfId="0" applyFont="1" applyBorder="1" applyProtection="1"/>
    <xf numFmtId="0" fontId="6" fillId="0" borderId="11" xfId="0" applyFont="1" applyBorder="1" applyAlignment="1" applyProtection="1">
      <alignment horizontal="right"/>
    </xf>
    <xf numFmtId="0" fontId="7" fillId="8" borderId="65" xfId="0" applyFont="1" applyFill="1" applyBorder="1" applyAlignment="1" applyProtection="1">
      <alignment horizontal="center" vertical="center"/>
    </xf>
    <xf numFmtId="0" fontId="14" fillId="10" borderId="64" xfId="0" applyFont="1" applyFill="1" applyBorder="1" applyAlignment="1" applyProtection="1">
      <alignment horizontal="center" vertical="center"/>
    </xf>
    <xf numFmtId="0" fontId="7" fillId="8" borderId="52" xfId="0" applyFont="1" applyFill="1" applyBorder="1" applyProtection="1"/>
    <xf numFmtId="0" fontId="14" fillId="0" borderId="0" xfId="0" applyFont="1" applyFill="1" applyBorder="1" applyAlignment="1" applyProtection="1">
      <alignment horizontal="right"/>
    </xf>
    <xf numFmtId="0" fontId="15" fillId="0" borderId="0" xfId="0" applyFont="1" applyFill="1" applyProtection="1"/>
    <xf numFmtId="0" fontId="15" fillId="0" borderId="0" xfId="0" quotePrefix="1" applyFont="1" applyAlignment="1" applyProtection="1">
      <alignment horizontal="left"/>
    </xf>
    <xf numFmtId="165" fontId="7" fillId="0" borderId="74" xfId="0" applyNumberFormat="1" applyFont="1" applyFill="1" applyBorder="1" applyAlignment="1" applyProtection="1">
      <alignment horizontal="center" vertical="center"/>
      <protection locked="0"/>
    </xf>
    <xf numFmtId="0" fontId="7" fillId="0" borderId="35" xfId="0" applyFont="1" applyFill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wrapText="1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7" fillId="0" borderId="38" xfId="0" applyFont="1" applyFill="1" applyBorder="1" applyAlignment="1" applyProtection="1">
      <alignment horizontal="center"/>
    </xf>
    <xf numFmtId="0" fontId="7" fillId="0" borderId="26" xfId="0" applyFont="1" applyBorder="1" applyProtection="1"/>
    <xf numFmtId="0" fontId="7" fillId="0" borderId="32" xfId="0" applyFont="1" applyBorder="1" applyProtection="1"/>
    <xf numFmtId="0" fontId="7" fillId="0" borderId="54" xfId="0" applyFont="1" applyFill="1" applyBorder="1" applyProtection="1"/>
    <xf numFmtId="16" fontId="7" fillId="0" borderId="25" xfId="0" applyNumberFormat="1" applyFont="1" applyBorder="1" applyProtection="1">
      <protection locked="0"/>
    </xf>
    <xf numFmtId="167" fontId="7" fillId="0" borderId="31" xfId="0" applyNumberFormat="1" applyFont="1" applyBorder="1" applyAlignment="1" applyProtection="1">
      <alignment horizontal="center"/>
      <protection locked="0"/>
    </xf>
    <xf numFmtId="1" fontId="7" fillId="0" borderId="31" xfId="0" applyNumberFormat="1" applyFont="1" applyBorder="1" applyAlignment="1" applyProtection="1">
      <alignment horizontal="center"/>
      <protection locked="0"/>
    </xf>
    <xf numFmtId="2" fontId="7" fillId="0" borderId="4" xfId="0" applyNumberFormat="1" applyFont="1" applyBorder="1" applyAlignment="1" applyProtection="1">
      <alignment horizontal="center"/>
      <protection locked="0"/>
    </xf>
    <xf numFmtId="11" fontId="7" fillId="0" borderId="28" xfId="0" applyNumberFormat="1" applyFont="1" applyBorder="1" applyAlignment="1" applyProtection="1">
      <alignment horizontal="center"/>
      <protection locked="0"/>
    </xf>
    <xf numFmtId="1" fontId="7" fillId="0" borderId="3" xfId="0" applyNumberFormat="1" applyFont="1" applyFill="1" applyBorder="1" applyAlignment="1" applyProtection="1">
      <alignment horizontal="center"/>
      <protection locked="0"/>
    </xf>
    <xf numFmtId="1" fontId="7" fillId="0" borderId="4" xfId="0" applyNumberFormat="1" applyFont="1" applyFill="1" applyBorder="1" applyAlignment="1" applyProtection="1">
      <alignment horizontal="center"/>
      <protection locked="0"/>
    </xf>
    <xf numFmtId="1" fontId="7" fillId="0" borderId="27" xfId="0" applyNumberFormat="1" applyFont="1" applyFill="1" applyBorder="1" applyAlignment="1" applyProtection="1">
      <alignment horizontal="center"/>
      <protection locked="0"/>
    </xf>
    <xf numFmtId="0" fontId="7" fillId="0" borderId="3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1" fontId="7" fillId="5" borderId="3" xfId="0" applyNumberFormat="1" applyFont="1" applyFill="1" applyBorder="1" applyAlignment="1" applyProtection="1">
      <alignment horizontal="center"/>
      <protection locked="0"/>
    </xf>
    <xf numFmtId="1" fontId="7" fillId="5" borderId="4" xfId="0" applyNumberFormat="1" applyFont="1" applyFill="1" applyBorder="1" applyAlignment="1" applyProtection="1">
      <alignment horizontal="center"/>
      <protection locked="0"/>
    </xf>
    <xf numFmtId="1" fontId="7" fillId="5" borderId="28" xfId="0" applyNumberFormat="1" applyFont="1" applyFill="1" applyBorder="1" applyAlignment="1" applyProtection="1">
      <alignment horizontal="center"/>
      <protection locked="0"/>
    </xf>
    <xf numFmtId="166" fontId="7" fillId="5" borderId="31" xfId="0" applyNumberFormat="1" applyFont="1" applyFill="1" applyBorder="1" applyAlignment="1" applyProtection="1">
      <alignment horizontal="center"/>
      <protection locked="0"/>
    </xf>
    <xf numFmtId="166" fontId="7" fillId="5" borderId="4" xfId="0" applyNumberFormat="1" applyFont="1" applyFill="1" applyBorder="1" applyAlignment="1" applyProtection="1">
      <alignment horizontal="center"/>
      <protection locked="0"/>
    </xf>
    <xf numFmtId="166" fontId="7" fillId="5" borderId="27" xfId="0" applyNumberFormat="1" applyFont="1" applyFill="1" applyBorder="1" applyAlignment="1" applyProtection="1">
      <alignment horizontal="center"/>
      <protection locked="0"/>
    </xf>
    <xf numFmtId="166" fontId="7" fillId="5" borderId="25" xfId="0" applyNumberFormat="1" applyFont="1" applyFill="1" applyBorder="1" applyAlignment="1" applyProtection="1">
      <alignment horizontal="center"/>
      <protection locked="0"/>
    </xf>
    <xf numFmtId="16" fontId="7" fillId="0" borderId="37" xfId="0" applyNumberFormat="1" applyFont="1" applyBorder="1" applyProtection="1">
      <protection locked="0"/>
    </xf>
    <xf numFmtId="167" fontId="7" fillId="0" borderId="32" xfId="0" applyNumberFormat="1" applyFont="1" applyBorder="1" applyAlignment="1" applyProtection="1">
      <alignment horizontal="center"/>
      <protection locked="0"/>
    </xf>
    <xf numFmtId="1" fontId="7" fillId="0" borderId="32" xfId="0" applyNumberFormat="1" applyFont="1" applyBorder="1" applyAlignment="1" applyProtection="1">
      <alignment horizontal="center"/>
      <protection locked="0"/>
    </xf>
    <xf numFmtId="2" fontId="7" fillId="0" borderId="22" xfId="0" applyNumberFormat="1" applyFont="1" applyBorder="1" applyAlignment="1" applyProtection="1">
      <alignment horizontal="center"/>
      <protection locked="0"/>
    </xf>
    <xf numFmtId="11" fontId="7" fillId="0" borderId="24" xfId="0" applyNumberFormat="1" applyFont="1" applyBorder="1" applyAlignment="1" applyProtection="1">
      <alignment horizontal="center"/>
      <protection locked="0"/>
    </xf>
    <xf numFmtId="1" fontId="7" fillId="0" borderId="34" xfId="0" applyNumberFormat="1" applyFont="1" applyFill="1" applyBorder="1" applyAlignment="1" applyProtection="1">
      <alignment horizontal="center"/>
      <protection locked="0"/>
    </xf>
    <xf numFmtId="1" fontId="7" fillId="0" borderId="1" xfId="0" applyNumberFormat="1" applyFont="1" applyFill="1" applyBorder="1" applyAlignment="1" applyProtection="1">
      <alignment horizontal="center"/>
      <protection locked="0"/>
    </xf>
    <xf numFmtId="1" fontId="7" fillId="0" borderId="35" xfId="0" applyNumberFormat="1" applyFont="1" applyFill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 applyProtection="1">
      <alignment horizontal="center"/>
      <protection locked="0"/>
    </xf>
    <xf numFmtId="0" fontId="7" fillId="0" borderId="37" xfId="0" applyFont="1" applyFill="1" applyBorder="1" applyAlignment="1" applyProtection="1">
      <alignment horizontal="center"/>
      <protection locked="0"/>
    </xf>
    <xf numFmtId="1" fontId="7" fillId="5" borderId="34" xfId="0" applyNumberFormat="1" applyFont="1" applyFill="1" applyBorder="1" applyAlignment="1" applyProtection="1">
      <alignment horizontal="center"/>
      <protection locked="0"/>
    </xf>
    <xf numFmtId="1" fontId="7" fillId="5" borderId="1" xfId="0" applyNumberFormat="1" applyFont="1" applyFill="1" applyBorder="1" applyAlignment="1" applyProtection="1">
      <alignment horizontal="center"/>
      <protection locked="0"/>
    </xf>
    <xf numFmtId="1" fontId="7" fillId="5" borderId="36" xfId="0" applyNumberFormat="1" applyFont="1" applyFill="1" applyBorder="1" applyAlignment="1" applyProtection="1">
      <alignment horizontal="center"/>
      <protection locked="0"/>
    </xf>
    <xf numFmtId="166" fontId="7" fillId="5" borderId="66" xfId="0" applyNumberFormat="1" applyFont="1" applyFill="1" applyBorder="1" applyAlignment="1" applyProtection="1">
      <alignment horizontal="center"/>
      <protection locked="0"/>
    </xf>
    <xf numFmtId="166" fontId="7" fillId="5" borderId="1" xfId="0" applyNumberFormat="1" applyFont="1" applyFill="1" applyBorder="1" applyAlignment="1" applyProtection="1">
      <alignment horizontal="center"/>
      <protection locked="0"/>
    </xf>
    <xf numFmtId="166" fontId="7" fillId="5" borderId="35" xfId="0" applyNumberFormat="1" applyFont="1" applyFill="1" applyBorder="1" applyAlignment="1" applyProtection="1">
      <alignment horizontal="center"/>
      <protection locked="0"/>
    </xf>
    <xf numFmtId="166" fontId="7" fillId="5" borderId="37" xfId="0" applyNumberFormat="1" applyFont="1" applyFill="1" applyBorder="1" applyAlignment="1" applyProtection="1">
      <alignment horizontal="center"/>
      <protection locked="0"/>
    </xf>
    <xf numFmtId="16" fontId="7" fillId="0" borderId="46" xfId="0" applyNumberFormat="1" applyFont="1" applyBorder="1" applyProtection="1">
      <protection locked="0"/>
    </xf>
    <xf numFmtId="1" fontId="7" fillId="0" borderId="42" xfId="0" applyNumberFormat="1" applyFont="1" applyFill="1" applyBorder="1" applyAlignment="1" applyProtection="1">
      <alignment horizontal="center"/>
      <protection locked="0"/>
    </xf>
    <xf numFmtId="1" fontId="7" fillId="0" borderId="77" xfId="0" applyNumberFormat="1" applyFont="1" applyFill="1" applyBorder="1" applyAlignment="1" applyProtection="1">
      <alignment horizontal="center"/>
      <protection locked="0"/>
    </xf>
    <xf numFmtId="1" fontId="7" fillId="0" borderId="47" xfId="0" applyNumberFormat="1" applyFont="1" applyFill="1" applyBorder="1" applyAlignment="1" applyProtection="1">
      <alignment horizontal="center"/>
      <protection locked="0"/>
    </xf>
    <xf numFmtId="167" fontId="7" fillId="0" borderId="1" xfId="0" applyNumberFormat="1" applyFont="1" applyBorder="1" applyAlignment="1" applyProtection="1">
      <alignment horizontal="center"/>
      <protection locked="0"/>
    </xf>
    <xf numFmtId="1" fontId="7" fillId="0" borderId="1" xfId="0" applyNumberFormat="1" applyFont="1" applyBorder="1" applyAlignment="1" applyProtection="1">
      <alignment horizontal="center"/>
      <protection locked="0"/>
    </xf>
    <xf numFmtId="2" fontId="7" fillId="0" borderId="1" xfId="0" applyNumberFormat="1" applyFont="1" applyBorder="1" applyAlignment="1" applyProtection="1">
      <alignment horizontal="center"/>
      <protection locked="0"/>
    </xf>
    <xf numFmtId="11" fontId="7" fillId="0" borderId="36" xfId="0" applyNumberFormat="1" applyFont="1" applyBorder="1" applyAlignment="1" applyProtection="1">
      <alignment horizontal="center"/>
      <protection locked="0"/>
    </xf>
    <xf numFmtId="16" fontId="7" fillId="0" borderId="67" xfId="0" applyNumberFormat="1" applyFont="1" applyBorder="1" applyProtection="1">
      <protection locked="0"/>
    </xf>
    <xf numFmtId="167" fontId="7" fillId="0" borderId="51" xfId="0" applyNumberFormat="1" applyFont="1" applyBorder="1" applyAlignment="1" applyProtection="1">
      <alignment horizontal="center"/>
      <protection locked="0"/>
    </xf>
    <xf numFmtId="1" fontId="7" fillId="0" borderId="51" xfId="0" applyNumberFormat="1" applyFont="1" applyBorder="1" applyAlignment="1" applyProtection="1">
      <alignment horizontal="center"/>
      <protection locked="0"/>
    </xf>
    <xf numFmtId="2" fontId="7" fillId="0" borderId="51" xfId="0" applyNumberFormat="1" applyFont="1" applyBorder="1" applyAlignment="1" applyProtection="1">
      <alignment horizontal="center"/>
      <protection locked="0"/>
    </xf>
    <xf numFmtId="11" fontId="7" fillId="0" borderId="52" xfId="0" applyNumberFormat="1" applyFont="1" applyBorder="1" applyAlignment="1" applyProtection="1">
      <alignment horizontal="center"/>
      <protection locked="0"/>
    </xf>
    <xf numFmtId="1" fontId="7" fillId="0" borderId="5" xfId="0" applyNumberFormat="1" applyFont="1" applyFill="1" applyBorder="1" applyAlignment="1" applyProtection="1">
      <alignment horizontal="center"/>
      <protection locked="0"/>
    </xf>
    <xf numFmtId="1" fontId="7" fillId="0" borderId="70" xfId="0" applyNumberFormat="1" applyFont="1" applyFill="1" applyBorder="1" applyAlignment="1" applyProtection="1">
      <alignment horizontal="center"/>
      <protection locked="0"/>
    </xf>
    <xf numFmtId="1" fontId="7" fillId="0" borderId="59" xfId="0" applyNumberFormat="1" applyFont="1" applyFill="1" applyBorder="1" applyAlignment="1" applyProtection="1">
      <alignment horizontal="center"/>
      <protection locked="0"/>
    </xf>
    <xf numFmtId="0" fontId="7" fillId="0" borderId="5" xfId="0" applyFont="1" applyFill="1" applyBorder="1" applyAlignment="1" applyProtection="1">
      <alignment horizontal="center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50" xfId="0" applyFont="1" applyFill="1" applyBorder="1" applyAlignment="1" applyProtection="1">
      <alignment horizontal="center"/>
      <protection locked="0"/>
    </xf>
    <xf numFmtId="0" fontId="7" fillId="0" borderId="67" xfId="0" applyFont="1" applyFill="1" applyBorder="1" applyAlignment="1" applyProtection="1">
      <alignment horizontal="center"/>
      <protection locked="0"/>
    </xf>
    <xf numFmtId="1" fontId="7" fillId="5" borderId="5" xfId="0" applyNumberFormat="1" applyFont="1" applyFill="1" applyBorder="1" applyAlignment="1" applyProtection="1">
      <alignment horizontal="center"/>
      <protection locked="0"/>
    </xf>
    <xf numFmtId="1" fontId="7" fillId="5" borderId="51" xfId="0" applyNumberFormat="1" applyFont="1" applyFill="1" applyBorder="1" applyAlignment="1" applyProtection="1">
      <alignment horizontal="center"/>
      <protection locked="0"/>
    </xf>
    <xf numFmtId="1" fontId="7" fillId="5" borderId="52" xfId="0" applyNumberFormat="1" applyFont="1" applyFill="1" applyBorder="1" applyAlignment="1" applyProtection="1">
      <alignment horizontal="center"/>
      <protection locked="0"/>
    </xf>
    <xf numFmtId="166" fontId="7" fillId="5" borderId="70" xfId="0" applyNumberFormat="1" applyFont="1" applyFill="1" applyBorder="1" applyAlignment="1" applyProtection="1">
      <alignment horizontal="center"/>
      <protection locked="0"/>
    </xf>
    <xf numFmtId="166" fontId="7" fillId="5" borderId="51" xfId="0" applyNumberFormat="1" applyFont="1" applyFill="1" applyBorder="1" applyAlignment="1" applyProtection="1">
      <alignment horizontal="center"/>
      <protection locked="0"/>
    </xf>
    <xf numFmtId="166" fontId="7" fillId="5" borderId="50" xfId="0" applyNumberFormat="1" applyFont="1" applyFill="1" applyBorder="1" applyAlignment="1" applyProtection="1">
      <alignment horizontal="center"/>
      <protection locked="0"/>
    </xf>
    <xf numFmtId="166" fontId="7" fillId="5" borderId="67" xfId="0" applyNumberFormat="1" applyFont="1" applyFill="1" applyBorder="1" applyAlignment="1" applyProtection="1">
      <alignment horizontal="center"/>
      <protection locked="0"/>
    </xf>
    <xf numFmtId="0" fontId="49" fillId="0" borderId="65" xfId="0" applyFont="1" applyFill="1" applyBorder="1" applyAlignment="1" applyProtection="1">
      <alignment horizontal="left" wrapText="1"/>
      <protection locked="0"/>
    </xf>
    <xf numFmtId="11" fontId="7" fillId="0" borderId="23" xfId="0" applyNumberFormat="1" applyFont="1" applyBorder="1" applyAlignment="1" applyProtection="1">
      <alignment horizontal="center"/>
      <protection locked="0"/>
    </xf>
    <xf numFmtId="0" fontId="7" fillId="0" borderId="28" xfId="0" applyFont="1" applyFill="1" applyBorder="1" applyAlignment="1" applyProtection="1">
      <alignment horizontal="center"/>
      <protection locked="0"/>
    </xf>
    <xf numFmtId="1" fontId="7" fillId="5" borderId="31" xfId="0" applyNumberFormat="1" applyFont="1" applyFill="1" applyBorder="1" applyAlignment="1" applyProtection="1">
      <alignment horizontal="center"/>
      <protection locked="0"/>
    </xf>
    <xf numFmtId="1" fontId="7" fillId="5" borderId="30" xfId="0" applyNumberFormat="1" applyFont="1" applyFill="1" applyBorder="1" applyAlignment="1" applyProtection="1">
      <alignment horizontal="center"/>
      <protection locked="0"/>
    </xf>
    <xf numFmtId="166" fontId="7" fillId="5" borderId="32" xfId="0" applyNumberFormat="1" applyFont="1" applyFill="1" applyBorder="1" applyAlignment="1" applyProtection="1">
      <alignment horizontal="center"/>
      <protection locked="0"/>
    </xf>
    <xf numFmtId="16" fontId="7" fillId="0" borderId="41" xfId="0" applyNumberFormat="1" applyFont="1" applyBorder="1" applyProtection="1">
      <protection locked="0"/>
    </xf>
    <xf numFmtId="1" fontId="7" fillId="5" borderId="21" xfId="0" applyNumberFormat="1" applyFont="1" applyFill="1" applyBorder="1" applyAlignment="1" applyProtection="1">
      <alignment horizontal="center"/>
      <protection locked="0"/>
    </xf>
    <xf numFmtId="1" fontId="7" fillId="5" borderId="32" xfId="0" applyNumberFormat="1" applyFont="1" applyFill="1" applyBorder="1" applyAlignment="1" applyProtection="1">
      <alignment horizontal="center"/>
      <protection locked="0"/>
    </xf>
    <xf numFmtId="1" fontId="7" fillId="5" borderId="40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Border="1" applyProtection="1"/>
    <xf numFmtId="0" fontId="8" fillId="0" borderId="53" xfId="0" applyFont="1" applyFill="1" applyBorder="1" applyAlignment="1" applyProtection="1">
      <alignment vertical="center"/>
    </xf>
    <xf numFmtId="0" fontId="6" fillId="8" borderId="6" xfId="0" applyFont="1" applyFill="1" applyBorder="1" applyProtection="1"/>
    <xf numFmtId="0" fontId="9" fillId="8" borderId="6" xfId="0" applyFont="1" applyFill="1" applyBorder="1" applyAlignment="1" applyProtection="1">
      <alignment horizontal="center" wrapText="1"/>
    </xf>
    <xf numFmtId="0" fontId="9" fillId="8" borderId="8" xfId="0" applyFont="1" applyFill="1" applyBorder="1" applyAlignment="1" applyProtection="1">
      <alignment horizontal="center" wrapText="1"/>
    </xf>
    <xf numFmtId="0" fontId="9" fillId="8" borderId="64" xfId="0" applyFont="1" applyFill="1" applyBorder="1" applyAlignment="1" applyProtection="1">
      <alignment horizontal="center" wrapText="1"/>
    </xf>
    <xf numFmtId="0" fontId="9" fillId="8" borderId="9" xfId="0" applyFont="1" applyFill="1" applyBorder="1" applyAlignment="1" applyProtection="1">
      <alignment horizontal="center" wrapText="1"/>
    </xf>
    <xf numFmtId="0" fontId="9" fillId="8" borderId="11" xfId="0" applyFont="1" applyFill="1" applyBorder="1" applyAlignment="1" applyProtection="1">
      <alignment horizontal="center" wrapText="1"/>
    </xf>
    <xf numFmtId="0" fontId="9" fillId="8" borderId="14" xfId="0" applyFont="1" applyFill="1" applyBorder="1" applyAlignment="1" applyProtection="1">
      <alignment horizontal="center" wrapText="1"/>
    </xf>
    <xf numFmtId="0" fontId="9" fillId="8" borderId="18" xfId="0" applyFont="1" applyFill="1" applyBorder="1" applyAlignment="1" applyProtection="1">
      <alignment horizontal="center" wrapText="1"/>
    </xf>
    <xf numFmtId="0" fontId="9" fillId="8" borderId="73" xfId="0" applyFont="1" applyFill="1" applyBorder="1" applyAlignment="1" applyProtection="1">
      <alignment horizontal="center" wrapText="1"/>
    </xf>
    <xf numFmtId="0" fontId="9" fillId="8" borderId="15" xfId="0" applyFont="1" applyFill="1" applyBorder="1" applyAlignment="1" applyProtection="1">
      <alignment horizontal="center" wrapText="1"/>
    </xf>
    <xf numFmtId="0" fontId="9" fillId="8" borderId="16" xfId="0" applyFont="1" applyFill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/>
    </xf>
    <xf numFmtId="2" fontId="7" fillId="0" borderId="4" xfId="0" applyNumberFormat="1" applyFont="1" applyBorder="1" applyAlignment="1" applyProtection="1">
      <alignment horizontal="center"/>
    </xf>
    <xf numFmtId="11" fontId="7" fillId="0" borderId="28" xfId="0" applyNumberFormat="1" applyFont="1" applyBorder="1" applyAlignment="1" applyProtection="1">
      <alignment horizontal="center"/>
    </xf>
    <xf numFmtId="1" fontId="7" fillId="0" borderId="3" xfId="0" applyNumberFormat="1" applyFont="1" applyFill="1" applyBorder="1" applyAlignment="1" applyProtection="1">
      <alignment horizontal="center"/>
    </xf>
    <xf numFmtId="1" fontId="7" fillId="0" borderId="4" xfId="0" applyNumberFormat="1" applyFont="1" applyFill="1" applyBorder="1" applyAlignment="1" applyProtection="1">
      <alignment horizontal="center"/>
    </xf>
    <xf numFmtId="1" fontId="7" fillId="0" borderId="27" xfId="0" applyNumberFormat="1" applyFont="1" applyFill="1" applyBorder="1" applyAlignment="1" applyProtection="1">
      <alignment horizontal="center"/>
    </xf>
    <xf numFmtId="1" fontId="7" fillId="5" borderId="3" xfId="0" applyNumberFormat="1" applyFont="1" applyFill="1" applyBorder="1" applyAlignment="1" applyProtection="1">
      <alignment horizontal="center"/>
    </xf>
    <xf numFmtId="1" fontId="7" fillId="5" borderId="4" xfId="0" applyNumberFormat="1" applyFont="1" applyFill="1" applyBorder="1" applyAlignment="1" applyProtection="1">
      <alignment horizontal="center"/>
    </xf>
    <xf numFmtId="1" fontId="7" fillId="5" borderId="28" xfId="0" applyNumberFormat="1" applyFont="1" applyFill="1" applyBorder="1" applyAlignment="1" applyProtection="1">
      <alignment horizontal="center"/>
    </xf>
    <xf numFmtId="166" fontId="7" fillId="5" borderId="31" xfId="0" applyNumberFormat="1" applyFont="1" applyFill="1" applyBorder="1" applyAlignment="1" applyProtection="1">
      <alignment horizontal="center"/>
    </xf>
    <xf numFmtId="166" fontId="7" fillId="5" borderId="4" xfId="0" applyNumberFormat="1" applyFont="1" applyFill="1" applyBorder="1" applyAlignment="1" applyProtection="1">
      <alignment horizontal="center"/>
    </xf>
    <xf numFmtId="167" fontId="7" fillId="0" borderId="32" xfId="0" applyNumberFormat="1" applyFont="1" applyBorder="1" applyAlignment="1" applyProtection="1">
      <alignment horizontal="center"/>
    </xf>
    <xf numFmtId="1" fontId="7" fillId="0" borderId="32" xfId="0" applyNumberFormat="1" applyFont="1" applyBorder="1" applyAlignment="1" applyProtection="1">
      <alignment horizontal="center"/>
    </xf>
    <xf numFmtId="2" fontId="7" fillId="0" borderId="22" xfId="0" applyNumberFormat="1" applyFont="1" applyBorder="1" applyAlignment="1" applyProtection="1">
      <alignment horizontal="center"/>
    </xf>
    <xf numFmtId="1" fontId="7" fillId="0" borderId="34" xfId="0" applyNumberFormat="1" applyFont="1" applyFill="1" applyBorder="1" applyAlignment="1" applyProtection="1">
      <alignment horizontal="center"/>
    </xf>
    <xf numFmtId="1" fontId="7" fillId="0" borderId="1" xfId="0" applyNumberFormat="1" applyFont="1" applyFill="1" applyBorder="1" applyAlignment="1" applyProtection="1">
      <alignment horizontal="center"/>
    </xf>
    <xf numFmtId="1" fontId="7" fillId="0" borderId="35" xfId="0" applyNumberFormat="1" applyFont="1" applyFill="1" applyBorder="1" applyAlignment="1" applyProtection="1">
      <alignment horizontal="center"/>
    </xf>
    <xf numFmtId="0" fontId="7" fillId="0" borderId="34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/>
    </xf>
    <xf numFmtId="0" fontId="7" fillId="0" borderId="37" xfId="0" applyFont="1" applyFill="1" applyBorder="1" applyAlignment="1" applyProtection="1">
      <alignment horizontal="center"/>
    </xf>
    <xf numFmtId="1" fontId="7" fillId="5" borderId="34" xfId="0" applyNumberFormat="1" applyFont="1" applyFill="1" applyBorder="1" applyAlignment="1" applyProtection="1">
      <alignment horizontal="center"/>
    </xf>
    <xf numFmtId="1" fontId="7" fillId="5" borderId="1" xfId="0" applyNumberFormat="1" applyFont="1" applyFill="1" applyBorder="1" applyAlignment="1" applyProtection="1">
      <alignment horizontal="center"/>
    </xf>
    <xf numFmtId="1" fontId="7" fillId="5" borderId="36" xfId="0" applyNumberFormat="1" applyFont="1" applyFill="1" applyBorder="1" applyAlignment="1" applyProtection="1">
      <alignment horizontal="center"/>
    </xf>
    <xf numFmtId="166" fontId="7" fillId="5" borderId="66" xfId="0" applyNumberFormat="1" applyFont="1" applyFill="1" applyBorder="1" applyAlignment="1" applyProtection="1">
      <alignment horizontal="center"/>
    </xf>
    <xf numFmtId="166" fontId="7" fillId="5" borderId="1" xfId="0" applyNumberFormat="1" applyFont="1" applyFill="1" applyBorder="1" applyAlignment="1" applyProtection="1">
      <alignment horizontal="center"/>
    </xf>
    <xf numFmtId="1" fontId="7" fillId="0" borderId="42" xfId="0" applyNumberFormat="1" applyFont="1" applyFill="1" applyBorder="1" applyAlignment="1" applyProtection="1">
      <alignment horizontal="center"/>
    </xf>
    <xf numFmtId="1" fontId="7" fillId="0" borderId="77" xfId="0" applyNumberFormat="1" applyFont="1" applyFill="1" applyBorder="1" applyAlignment="1" applyProtection="1">
      <alignment horizontal="center"/>
    </xf>
    <xf numFmtId="1" fontId="7" fillId="0" borderId="47" xfId="0" applyNumberFormat="1" applyFont="1" applyFill="1" applyBorder="1" applyAlignment="1" applyProtection="1">
      <alignment horizontal="center"/>
    </xf>
    <xf numFmtId="167" fontId="7" fillId="0" borderId="1" xfId="0" applyNumberFormat="1" applyFont="1" applyBorder="1" applyAlignment="1" applyProtection="1">
      <alignment horizontal="center"/>
    </xf>
    <xf numFmtId="1" fontId="7" fillId="0" borderId="1" xfId="0" applyNumberFormat="1" applyFont="1" applyBorder="1" applyAlignment="1" applyProtection="1">
      <alignment horizontal="center"/>
    </xf>
    <xf numFmtId="2" fontId="7" fillId="0" borderId="1" xfId="0" applyNumberFormat="1" applyFont="1" applyBorder="1" applyAlignment="1" applyProtection="1">
      <alignment horizontal="center"/>
    </xf>
    <xf numFmtId="11" fontId="7" fillId="0" borderId="36" xfId="0" applyNumberFormat="1" applyFont="1" applyBorder="1" applyAlignment="1" applyProtection="1">
      <alignment horizontal="center"/>
    </xf>
    <xf numFmtId="167" fontId="7" fillId="0" borderId="51" xfId="0" applyNumberFormat="1" applyFont="1" applyBorder="1" applyAlignment="1" applyProtection="1">
      <alignment horizontal="center"/>
    </xf>
    <xf numFmtId="1" fontId="7" fillId="0" borderId="51" xfId="0" applyNumberFormat="1" applyFont="1" applyBorder="1" applyAlignment="1" applyProtection="1">
      <alignment horizontal="center"/>
    </xf>
    <xf numFmtId="2" fontId="7" fillId="0" borderId="51" xfId="0" applyNumberFormat="1" applyFont="1" applyBorder="1" applyAlignment="1" applyProtection="1">
      <alignment horizontal="center"/>
    </xf>
    <xf numFmtId="11" fontId="7" fillId="0" borderId="52" xfId="0" applyNumberFormat="1" applyFont="1" applyBorder="1" applyAlignment="1" applyProtection="1">
      <alignment horizontal="center"/>
    </xf>
    <xf numFmtId="1" fontId="7" fillId="0" borderId="5" xfId="0" applyNumberFormat="1" applyFont="1" applyFill="1" applyBorder="1" applyAlignment="1" applyProtection="1">
      <alignment horizontal="center"/>
    </xf>
    <xf numFmtId="1" fontId="7" fillId="0" borderId="70" xfId="0" applyNumberFormat="1" applyFont="1" applyFill="1" applyBorder="1" applyAlignment="1" applyProtection="1">
      <alignment horizontal="center"/>
    </xf>
    <xf numFmtId="0" fontId="7" fillId="0" borderId="5" xfId="0" applyFont="1" applyFill="1" applyBorder="1" applyAlignment="1" applyProtection="1">
      <alignment horizontal="center"/>
    </xf>
    <xf numFmtId="0" fontId="7" fillId="0" borderId="51" xfId="0" applyFont="1" applyFill="1" applyBorder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/>
    </xf>
    <xf numFmtId="1" fontId="7" fillId="5" borderId="5" xfId="0" applyNumberFormat="1" applyFont="1" applyFill="1" applyBorder="1" applyAlignment="1" applyProtection="1">
      <alignment horizontal="center"/>
    </xf>
    <xf numFmtId="1" fontId="7" fillId="5" borderId="51" xfId="0" applyNumberFormat="1" applyFont="1" applyFill="1" applyBorder="1" applyAlignment="1" applyProtection="1">
      <alignment horizontal="center"/>
    </xf>
    <xf numFmtId="1" fontId="7" fillId="5" borderId="52" xfId="0" applyNumberFormat="1" applyFont="1" applyFill="1" applyBorder="1" applyAlignment="1" applyProtection="1">
      <alignment horizontal="center"/>
    </xf>
    <xf numFmtId="166" fontId="7" fillId="5" borderId="70" xfId="0" applyNumberFormat="1" applyFont="1" applyFill="1" applyBorder="1" applyAlignment="1" applyProtection="1">
      <alignment horizontal="center"/>
    </xf>
    <xf numFmtId="166" fontId="7" fillId="5" borderId="51" xfId="0" applyNumberFormat="1" applyFont="1" applyFill="1" applyBorder="1" applyAlignment="1" applyProtection="1">
      <alignment horizontal="center"/>
    </xf>
    <xf numFmtId="11" fontId="7" fillId="0" borderId="0" xfId="0" applyNumberFormat="1" applyFont="1" applyBorder="1" applyProtection="1"/>
    <xf numFmtId="16" fontId="7" fillId="0" borderId="0" xfId="0" applyNumberFormat="1" applyFont="1" applyFill="1" applyBorder="1" applyAlignment="1" applyProtection="1"/>
    <xf numFmtId="0" fontId="0" fillId="0" borderId="0" xfId="0" applyAlignment="1" applyProtection="1"/>
    <xf numFmtId="16" fontId="7" fillId="0" borderId="0" xfId="0" quotePrefix="1" applyNumberFormat="1" applyFont="1" applyFill="1" applyBorder="1" applyProtection="1"/>
    <xf numFmtId="0" fontId="4" fillId="0" borderId="0" xfId="0" applyFont="1" applyProtection="1"/>
    <xf numFmtId="0" fontId="9" fillId="8" borderId="20" xfId="0" applyFont="1" applyFill="1" applyBorder="1" applyAlignment="1" applyProtection="1">
      <alignment horizontal="center" wrapText="1"/>
    </xf>
    <xf numFmtId="0" fontId="9" fillId="8" borderId="6" xfId="0" applyFont="1" applyFill="1" applyBorder="1" applyAlignment="1" applyProtection="1">
      <alignment horizontal="left" wrapText="1"/>
    </xf>
    <xf numFmtId="0" fontId="49" fillId="0" borderId="65" xfId="0" applyFont="1" applyFill="1" applyBorder="1" applyAlignment="1" applyProtection="1">
      <alignment horizontal="left" wrapText="1"/>
    </xf>
    <xf numFmtId="0" fontId="49" fillId="8" borderId="2" xfId="0" applyFont="1" applyFill="1" applyBorder="1" applyAlignment="1" applyProtection="1">
      <alignment horizontal="left" wrapText="1"/>
    </xf>
    <xf numFmtId="0" fontId="49" fillId="8" borderId="17" xfId="0" applyFont="1" applyFill="1" applyBorder="1" applyAlignment="1" applyProtection="1">
      <alignment horizontal="left" wrapText="1"/>
    </xf>
    <xf numFmtId="0" fontId="49" fillId="8" borderId="65" xfId="0" applyFont="1" applyFill="1" applyBorder="1" applyAlignment="1" applyProtection="1">
      <alignment horizontal="left" wrapText="1"/>
    </xf>
    <xf numFmtId="11" fontId="7" fillId="0" borderId="23" xfId="0" applyNumberFormat="1" applyFont="1" applyBorder="1" applyAlignment="1" applyProtection="1">
      <alignment horizontal="center"/>
    </xf>
    <xf numFmtId="166" fontId="7" fillId="5" borderId="32" xfId="0" applyNumberFormat="1" applyFont="1" applyFill="1" applyBorder="1" applyAlignment="1" applyProtection="1">
      <alignment horizontal="center"/>
    </xf>
    <xf numFmtId="0" fontId="7" fillId="0" borderId="36" xfId="0" applyFont="1" applyFill="1" applyBorder="1" applyAlignment="1" applyProtection="1">
      <alignment horizontal="center"/>
    </xf>
    <xf numFmtId="1" fontId="7" fillId="5" borderId="21" xfId="0" applyNumberFormat="1" applyFont="1" applyFill="1" applyBorder="1" applyAlignment="1" applyProtection="1">
      <alignment horizontal="center"/>
    </xf>
    <xf numFmtId="1" fontId="7" fillId="5" borderId="32" xfId="0" applyNumberFormat="1" applyFont="1" applyFill="1" applyBorder="1" applyAlignment="1" applyProtection="1">
      <alignment horizontal="center"/>
    </xf>
    <xf numFmtId="1" fontId="7" fillId="5" borderId="40" xfId="0" applyNumberFormat="1" applyFont="1" applyFill="1" applyBorder="1" applyAlignment="1" applyProtection="1">
      <alignment horizontal="center"/>
    </xf>
    <xf numFmtId="16" fontId="7" fillId="0" borderId="74" xfId="0" applyNumberFormat="1" applyFont="1" applyBorder="1" applyProtection="1"/>
    <xf numFmtId="167" fontId="7" fillId="0" borderId="57" xfId="0" applyNumberFormat="1" applyFont="1" applyBorder="1" applyAlignment="1" applyProtection="1">
      <alignment horizontal="center"/>
    </xf>
    <xf numFmtId="1" fontId="7" fillId="0" borderId="57" xfId="0" applyNumberFormat="1" applyFont="1" applyBorder="1" applyAlignment="1" applyProtection="1">
      <alignment horizontal="center"/>
    </xf>
    <xf numFmtId="2" fontId="7" fillId="0" borderId="61" xfId="0" applyNumberFormat="1" applyFont="1" applyBorder="1" applyAlignment="1" applyProtection="1">
      <alignment horizontal="center"/>
    </xf>
    <xf numFmtId="11" fontId="7" fillId="0" borderId="62" xfId="0" applyNumberFormat="1" applyFont="1" applyBorder="1" applyAlignment="1" applyProtection="1">
      <alignment horizontal="center"/>
    </xf>
    <xf numFmtId="1" fontId="7" fillId="0" borderId="51" xfId="0" applyNumberFormat="1" applyFont="1" applyFill="1" applyBorder="1" applyAlignment="1" applyProtection="1">
      <alignment horizontal="center"/>
    </xf>
    <xf numFmtId="1" fontId="7" fillId="0" borderId="50" xfId="0" applyNumberFormat="1" applyFont="1" applyFill="1" applyBorder="1" applyAlignment="1" applyProtection="1">
      <alignment horizontal="center"/>
    </xf>
    <xf numFmtId="0" fontId="7" fillId="0" borderId="52" xfId="0" applyFont="1" applyFill="1" applyBorder="1" applyAlignment="1" applyProtection="1">
      <alignment horizontal="center"/>
    </xf>
    <xf numFmtId="1" fontId="7" fillId="5" borderId="55" xfId="0" applyNumberFormat="1" applyFont="1" applyFill="1" applyBorder="1" applyAlignment="1" applyProtection="1">
      <alignment horizontal="center"/>
    </xf>
    <xf numFmtId="1" fontId="7" fillId="5" borderId="56" xfId="0" applyNumberFormat="1" applyFont="1" applyFill="1" applyBorder="1" applyAlignment="1" applyProtection="1">
      <alignment horizontal="center"/>
    </xf>
    <xf numFmtId="1" fontId="7" fillId="5" borderId="54" xfId="0" applyNumberFormat="1" applyFont="1" applyFill="1" applyBorder="1" applyAlignment="1" applyProtection="1">
      <alignment horizontal="center"/>
    </xf>
    <xf numFmtId="1" fontId="9" fillId="9" borderId="8" xfId="0" applyNumberFormat="1" applyFont="1" applyFill="1" applyBorder="1" applyAlignment="1" applyProtection="1">
      <alignment horizontal="center"/>
    </xf>
    <xf numFmtId="1" fontId="9" fillId="9" borderId="64" xfId="0" applyNumberFormat="1" applyFont="1" applyFill="1" applyBorder="1" applyAlignment="1" applyProtection="1">
      <alignment horizontal="center"/>
    </xf>
    <xf numFmtId="1" fontId="9" fillId="9" borderId="65" xfId="0" applyNumberFormat="1" applyFont="1" applyFill="1" applyBorder="1" applyAlignment="1" applyProtection="1">
      <alignment horizontal="center"/>
    </xf>
    <xf numFmtId="166" fontId="9" fillId="9" borderId="64" xfId="0" applyNumberFormat="1" applyFont="1" applyFill="1" applyBorder="1" applyAlignment="1" applyProtection="1">
      <alignment horizontal="center"/>
    </xf>
    <xf numFmtId="166" fontId="9" fillId="9" borderId="65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center" wrapText="1"/>
    </xf>
    <xf numFmtId="0" fontId="49" fillId="8" borderId="2" xfId="0" applyFont="1" applyFill="1" applyBorder="1" applyAlignment="1" applyProtection="1">
      <alignment horizontal="center" wrapText="1"/>
    </xf>
    <xf numFmtId="0" fontId="49" fillId="8" borderId="65" xfId="0" applyFont="1" applyFill="1" applyBorder="1" applyAlignment="1" applyProtection="1">
      <alignment horizontal="center" wrapText="1"/>
    </xf>
    <xf numFmtId="167" fontId="7" fillId="0" borderId="4" xfId="0" applyNumberFormat="1" applyFont="1" applyBorder="1" applyAlignment="1" applyProtection="1">
      <alignment horizontal="center"/>
    </xf>
    <xf numFmtId="1" fontId="7" fillId="0" borderId="4" xfId="0" applyNumberFormat="1" applyFont="1" applyBorder="1" applyAlignment="1" applyProtection="1">
      <alignment horizontal="center"/>
    </xf>
    <xf numFmtId="1" fontId="7" fillId="0" borderId="31" xfId="0" applyNumberFormat="1" applyFont="1" applyFill="1" applyBorder="1" applyAlignment="1" applyProtection="1">
      <alignment horizontal="center"/>
    </xf>
    <xf numFmtId="1" fontId="7" fillId="0" borderId="28" xfId="0" applyNumberFormat="1" applyFont="1" applyFill="1" applyBorder="1" applyAlignment="1" applyProtection="1">
      <alignment horizontal="center"/>
    </xf>
    <xf numFmtId="1" fontId="7" fillId="0" borderId="33" xfId="0" applyNumberFormat="1" applyFont="1" applyFill="1" applyBorder="1" applyAlignment="1" applyProtection="1">
      <alignment horizontal="center"/>
    </xf>
    <xf numFmtId="166" fontId="7" fillId="5" borderId="28" xfId="0" applyNumberFormat="1" applyFont="1" applyFill="1" applyBorder="1" applyAlignment="1" applyProtection="1">
      <alignment horizontal="center"/>
    </xf>
    <xf numFmtId="1" fontId="7" fillId="0" borderId="66" xfId="0" applyNumberFormat="1" applyFont="1" applyFill="1" applyBorder="1" applyAlignment="1" applyProtection="1">
      <alignment horizontal="center"/>
    </xf>
    <xf numFmtId="1" fontId="7" fillId="0" borderId="36" xfId="0" applyNumberFormat="1" applyFont="1" applyFill="1" applyBorder="1" applyAlignment="1" applyProtection="1">
      <alignment horizontal="center"/>
    </xf>
    <xf numFmtId="1" fontId="7" fillId="0" borderId="38" xfId="0" applyNumberFormat="1" applyFont="1" applyFill="1" applyBorder="1" applyAlignment="1" applyProtection="1">
      <alignment horizontal="center"/>
    </xf>
    <xf numFmtId="166" fontId="7" fillId="5" borderId="36" xfId="0" applyNumberFormat="1" applyFont="1" applyFill="1" applyBorder="1" applyAlignment="1" applyProtection="1">
      <alignment horizontal="center"/>
    </xf>
    <xf numFmtId="1" fontId="7" fillId="0" borderId="43" xfId="0" applyNumberFormat="1" applyFont="1" applyFill="1" applyBorder="1" applyAlignment="1" applyProtection="1">
      <alignment horizontal="center"/>
    </xf>
    <xf numFmtId="1" fontId="7" fillId="0" borderId="44" xfId="0" applyNumberFormat="1" applyFont="1" applyFill="1" applyBorder="1" applyAlignment="1" applyProtection="1">
      <alignment horizontal="center"/>
    </xf>
    <xf numFmtId="1" fontId="7" fillId="0" borderId="45" xfId="0" applyNumberFormat="1" applyFont="1" applyFill="1" applyBorder="1" applyAlignment="1" applyProtection="1">
      <alignment horizontal="center"/>
    </xf>
    <xf numFmtId="0" fontId="7" fillId="0" borderId="59" xfId="0" applyFont="1" applyFill="1" applyBorder="1" applyAlignment="1" applyProtection="1">
      <alignment horizontal="center"/>
    </xf>
    <xf numFmtId="166" fontId="7" fillId="5" borderId="52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wrapText="1"/>
    </xf>
    <xf numFmtId="16" fontId="7" fillId="0" borderId="0" xfId="0" applyNumberFormat="1" applyFont="1" applyFill="1" applyBorder="1" applyAlignment="1" applyProtection="1">
      <alignment wrapText="1"/>
    </xf>
    <xf numFmtId="0" fontId="9" fillId="0" borderId="14" xfId="0" applyFont="1" applyFill="1" applyBorder="1" applyAlignment="1" applyProtection="1">
      <alignment horizontal="center" wrapText="1"/>
    </xf>
    <xf numFmtId="0" fontId="9" fillId="0" borderId="18" xfId="0" applyFont="1" applyFill="1" applyBorder="1" applyAlignment="1" applyProtection="1">
      <alignment horizontal="center" wrapText="1"/>
    </xf>
    <xf numFmtId="0" fontId="9" fillId="0" borderId="73" xfId="0" applyFont="1" applyFill="1" applyBorder="1" applyAlignment="1" applyProtection="1">
      <alignment horizontal="center" wrapText="1"/>
    </xf>
    <xf numFmtId="0" fontId="9" fillId="0" borderId="15" xfId="0" applyFont="1" applyFill="1" applyBorder="1" applyAlignment="1" applyProtection="1">
      <alignment horizontal="center" wrapText="1"/>
    </xf>
    <xf numFmtId="0" fontId="9" fillId="0" borderId="16" xfId="0" applyFont="1" applyFill="1" applyBorder="1" applyAlignment="1" applyProtection="1">
      <alignment horizontal="center" wrapText="1"/>
    </xf>
    <xf numFmtId="0" fontId="9" fillId="0" borderId="0" xfId="0" applyFont="1" applyFill="1" applyBorder="1" applyAlignment="1" applyProtection="1">
      <alignment horizontal="center" wrapText="1"/>
    </xf>
    <xf numFmtId="20" fontId="7" fillId="0" borderId="0" xfId="0" applyNumberFormat="1" applyFont="1" applyProtection="1"/>
    <xf numFmtId="168" fontId="7" fillId="0" borderId="0" xfId="0" applyNumberFormat="1" applyFont="1" applyProtection="1"/>
    <xf numFmtId="1" fontId="7" fillId="0" borderId="3" xfId="0" applyNumberFormat="1" applyFont="1" applyBorder="1" applyAlignment="1" applyProtection="1">
      <alignment horizontal="right"/>
    </xf>
    <xf numFmtId="1" fontId="7" fillId="0" borderId="4" xfId="0" applyNumberFormat="1" applyFont="1" applyBorder="1" applyAlignment="1" applyProtection="1">
      <alignment horizontal="right"/>
    </xf>
    <xf numFmtId="1" fontId="7" fillId="0" borderId="28" xfId="0" applyNumberFormat="1" applyFont="1" applyBorder="1" applyAlignment="1" applyProtection="1">
      <alignment horizontal="right"/>
    </xf>
    <xf numFmtId="166" fontId="7" fillId="0" borderId="31" xfId="0" applyNumberFormat="1" applyFont="1" applyBorder="1" applyAlignment="1" applyProtection="1">
      <alignment horizontal="right"/>
    </xf>
    <xf numFmtId="166" fontId="7" fillId="0" borderId="4" xfId="0" applyNumberFormat="1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28" xfId="0" applyFont="1" applyBorder="1" applyAlignment="1" applyProtection="1">
      <alignment horizontal="right"/>
    </xf>
    <xf numFmtId="1" fontId="7" fillId="0" borderId="34" xfId="0" applyNumberFormat="1" applyFont="1" applyBorder="1" applyAlignment="1" applyProtection="1">
      <alignment horizontal="right"/>
    </xf>
    <xf numFmtId="1" fontId="7" fillId="0" borderId="1" xfId="0" applyNumberFormat="1" applyFont="1" applyBorder="1" applyAlignment="1" applyProtection="1">
      <alignment horizontal="right"/>
    </xf>
    <xf numFmtId="1" fontId="7" fillId="0" borderId="36" xfId="0" applyNumberFormat="1" applyFont="1" applyBorder="1" applyAlignment="1" applyProtection="1">
      <alignment horizontal="right"/>
    </xf>
    <xf numFmtId="166" fontId="7" fillId="0" borderId="66" xfId="0" applyNumberFormat="1" applyFont="1" applyBorder="1" applyAlignment="1" applyProtection="1">
      <alignment horizontal="right"/>
    </xf>
    <xf numFmtId="166" fontId="7" fillId="0" borderId="1" xfId="0" applyNumberFormat="1" applyFont="1" applyBorder="1" applyAlignment="1" applyProtection="1">
      <alignment horizontal="right"/>
    </xf>
    <xf numFmtId="0" fontId="7" fillId="0" borderId="1" xfId="0" applyFont="1" applyBorder="1" applyAlignment="1" applyProtection="1">
      <alignment horizontal="right"/>
    </xf>
    <xf numFmtId="0" fontId="7" fillId="0" borderId="36" xfId="0" applyFont="1" applyBorder="1" applyAlignment="1" applyProtection="1">
      <alignment horizontal="right"/>
    </xf>
    <xf numFmtId="1" fontId="7" fillId="0" borderId="34" xfId="0" applyNumberFormat="1" applyFont="1" applyFill="1" applyBorder="1" applyAlignment="1" applyProtection="1">
      <alignment horizontal="right"/>
    </xf>
    <xf numFmtId="1" fontId="7" fillId="0" borderId="1" xfId="0" applyNumberFormat="1" applyFont="1" applyFill="1" applyBorder="1" applyAlignment="1" applyProtection="1">
      <alignment horizontal="right"/>
    </xf>
    <xf numFmtId="166" fontId="7" fillId="0" borderId="66" xfId="0" applyNumberFormat="1" applyFont="1" applyFill="1" applyBorder="1" applyAlignment="1" applyProtection="1">
      <alignment horizontal="right"/>
    </xf>
    <xf numFmtId="166" fontId="7" fillId="0" borderId="1" xfId="0" applyNumberFormat="1" applyFont="1" applyFill="1" applyBorder="1" applyAlignment="1" applyProtection="1">
      <alignment horizontal="right"/>
    </xf>
    <xf numFmtId="0" fontId="7" fillId="0" borderId="1" xfId="0" applyFont="1" applyFill="1" applyBorder="1" applyAlignment="1" applyProtection="1">
      <alignment horizontal="right"/>
    </xf>
    <xf numFmtId="0" fontId="7" fillId="0" borderId="36" xfId="0" applyFont="1" applyFill="1" applyBorder="1" applyAlignment="1" applyProtection="1">
      <alignment horizontal="right"/>
    </xf>
    <xf numFmtId="1" fontId="7" fillId="0" borderId="5" xfId="0" applyNumberFormat="1" applyFont="1" applyFill="1" applyBorder="1" applyAlignment="1" applyProtection="1">
      <alignment horizontal="right"/>
    </xf>
    <xf numFmtId="1" fontId="7" fillId="0" borderId="51" xfId="0" applyNumberFormat="1" applyFont="1" applyFill="1" applyBorder="1" applyAlignment="1" applyProtection="1">
      <alignment horizontal="right"/>
    </xf>
    <xf numFmtId="0" fontId="7" fillId="0" borderId="51" xfId="0" applyFont="1" applyBorder="1" applyAlignment="1" applyProtection="1">
      <alignment horizontal="right"/>
    </xf>
    <xf numFmtId="0" fontId="7" fillId="0" borderId="52" xfId="0" applyFont="1" applyBorder="1" applyAlignment="1" applyProtection="1">
      <alignment horizontal="right"/>
    </xf>
    <xf numFmtId="166" fontId="7" fillId="0" borderId="70" xfId="0" applyNumberFormat="1" applyFont="1" applyFill="1" applyBorder="1" applyAlignment="1" applyProtection="1">
      <alignment horizontal="right"/>
    </xf>
    <xf numFmtId="166" fontId="7" fillId="0" borderId="51" xfId="0" applyNumberFormat="1" applyFont="1" applyFill="1" applyBorder="1" applyAlignment="1" applyProtection="1">
      <alignment horizontal="right"/>
    </xf>
    <xf numFmtId="0" fontId="7" fillId="0" borderId="51" xfId="0" applyFont="1" applyFill="1" applyBorder="1" applyAlignment="1" applyProtection="1">
      <alignment horizontal="right"/>
    </xf>
    <xf numFmtId="0" fontId="7" fillId="0" borderId="52" xfId="0" applyFont="1" applyFill="1" applyBorder="1" applyAlignment="1" applyProtection="1">
      <alignment horizontal="right"/>
    </xf>
    <xf numFmtId="0" fontId="9" fillId="0" borderId="0" xfId="0" applyFont="1" applyFill="1" applyBorder="1" applyAlignment="1" applyProtection="1">
      <alignment horizontal="left"/>
    </xf>
    <xf numFmtId="0" fontId="49" fillId="0" borderId="0" xfId="0" applyFont="1" applyFill="1" applyBorder="1" applyAlignment="1" applyProtection="1">
      <alignment horizontal="left"/>
    </xf>
    <xf numFmtId="0" fontId="41" fillId="0" borderId="0" xfId="0" applyFont="1" applyBorder="1" applyProtection="1"/>
    <xf numFmtId="0" fontId="49" fillId="0" borderId="20" xfId="0" applyFont="1" applyBorder="1" applyAlignment="1" applyProtection="1">
      <alignment horizontal="left"/>
    </xf>
    <xf numFmtId="0" fontId="9" fillId="0" borderId="17" xfId="0" applyFont="1" applyBorder="1" applyAlignment="1" applyProtection="1">
      <alignment horizontal="center"/>
    </xf>
    <xf numFmtId="0" fontId="9" fillId="0" borderId="73" xfId="0" applyFont="1" applyBorder="1" applyAlignment="1" applyProtection="1">
      <alignment horizontal="center"/>
    </xf>
    <xf numFmtId="0" fontId="7" fillId="3" borderId="6" xfId="0" applyFont="1" applyFill="1" applyBorder="1" applyAlignment="1" applyProtection="1">
      <alignment horizontal="left"/>
    </xf>
    <xf numFmtId="0" fontId="4" fillId="3" borderId="2" xfId="0" applyFont="1" applyFill="1" applyBorder="1" applyAlignment="1" applyProtection="1">
      <alignment horizontal="left"/>
    </xf>
    <xf numFmtId="0" fontId="7" fillId="3" borderId="2" xfId="0" applyFont="1" applyFill="1" applyBorder="1" applyAlignment="1" applyProtection="1">
      <alignment horizontal="left"/>
    </xf>
    <xf numFmtId="0" fontId="7" fillId="3" borderId="65" xfId="0" applyFont="1" applyFill="1" applyBorder="1" applyAlignment="1" applyProtection="1">
      <alignment horizontal="left"/>
    </xf>
    <xf numFmtId="0" fontId="7" fillId="4" borderId="6" xfId="0" applyFont="1" applyFill="1" applyBorder="1" applyAlignment="1" applyProtection="1">
      <alignment horizontal="left"/>
    </xf>
    <xf numFmtId="0" fontId="7" fillId="4" borderId="2" xfId="0" applyFont="1" applyFill="1" applyBorder="1" applyAlignment="1" applyProtection="1">
      <alignment horizontal="left"/>
    </xf>
    <xf numFmtId="0" fontId="7" fillId="4" borderId="65" xfId="0" applyFont="1" applyFill="1" applyBorder="1" applyAlignment="1" applyProtection="1">
      <alignment horizontal="left"/>
    </xf>
    <xf numFmtId="0" fontId="49" fillId="0" borderId="71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center"/>
    </xf>
    <xf numFmtId="0" fontId="9" fillId="0" borderId="7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/>
    </xf>
    <xf numFmtId="0" fontId="4" fillId="0" borderId="2" xfId="0" applyFont="1" applyBorder="1" applyAlignment="1" applyProtection="1">
      <alignment horizontal="left"/>
    </xf>
    <xf numFmtId="0" fontId="7" fillId="0" borderId="65" xfId="0" applyFont="1" applyBorder="1" applyAlignment="1" applyProtection="1">
      <alignment horizontal="left"/>
    </xf>
    <xf numFmtId="0" fontId="7" fillId="0" borderId="2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left"/>
    </xf>
    <xf numFmtId="0" fontId="7" fillId="0" borderId="28" xfId="0" applyFont="1" applyBorder="1" applyAlignment="1" applyProtection="1">
      <alignment horizontal="left"/>
    </xf>
    <xf numFmtId="0" fontId="49" fillId="0" borderId="53" xfId="0" applyFont="1" applyBorder="1" applyAlignment="1" applyProtection="1">
      <alignment horizontal="left"/>
    </xf>
    <xf numFmtId="0" fontId="49" fillId="0" borderId="5" xfId="0" applyFont="1" applyFill="1" applyBorder="1" applyAlignment="1" applyProtection="1">
      <alignment horizontal="left" vertical="center"/>
    </xf>
    <xf numFmtId="0" fontId="49" fillId="0" borderId="51" xfId="0" applyFont="1" applyFill="1" applyBorder="1" applyAlignment="1" applyProtection="1">
      <alignment horizontal="left" vertical="center"/>
    </xf>
    <xf numFmtId="0" fontId="49" fillId="0" borderId="52" xfId="0" applyFont="1" applyFill="1" applyBorder="1" applyAlignment="1" applyProtection="1">
      <alignment horizontal="left" vertical="center"/>
    </xf>
    <xf numFmtId="0" fontId="49" fillId="0" borderId="70" xfId="0" applyFont="1" applyFill="1" applyBorder="1" applyAlignment="1" applyProtection="1">
      <alignment horizontal="left" vertical="center"/>
    </xf>
    <xf numFmtId="0" fontId="9" fillId="0" borderId="71" xfId="0" applyFont="1" applyBorder="1" applyProtection="1"/>
    <xf numFmtId="0" fontId="7" fillId="0" borderId="32" xfId="0" applyFont="1" applyFill="1" applyBorder="1" applyProtection="1"/>
    <xf numFmtId="0" fontId="7" fillId="0" borderId="22" xfId="0" applyFont="1" applyFill="1" applyBorder="1" applyProtection="1"/>
    <xf numFmtId="0" fontId="7" fillId="0" borderId="24" xfId="0" applyFont="1" applyFill="1" applyBorder="1" applyProtection="1"/>
    <xf numFmtId="0" fontId="9" fillId="0" borderId="71" xfId="0" applyFont="1" applyBorder="1" applyAlignment="1" applyProtection="1">
      <alignment horizontal="right"/>
    </xf>
    <xf numFmtId="0" fontId="9" fillId="0" borderId="53" xfId="0" applyFont="1" applyBorder="1" applyAlignment="1" applyProtection="1">
      <alignment horizontal="right"/>
    </xf>
    <xf numFmtId="0" fontId="7" fillId="0" borderId="0" xfId="0" applyFont="1" applyFill="1" applyBorder="1" applyAlignment="1" applyProtection="1">
      <alignment horizontal="left"/>
    </xf>
    <xf numFmtId="0" fontId="9" fillId="2" borderId="9" xfId="0" applyFont="1" applyFill="1" applyBorder="1" applyAlignment="1" applyProtection="1">
      <alignment horizontal="center" textRotation="90" wrapText="1"/>
    </xf>
    <xf numFmtId="0" fontId="41" fillId="0" borderId="3" xfId="0" applyFont="1" applyBorder="1" applyAlignment="1" applyProtection="1"/>
    <xf numFmtId="0" fontId="59" fillId="0" borderId="33" xfId="0" applyFont="1" applyBorder="1" applyAlignment="1" applyProtection="1"/>
    <xf numFmtId="0" fontId="59" fillId="0" borderId="30" xfId="0" applyFont="1" applyBorder="1" applyAlignment="1" applyProtection="1"/>
    <xf numFmtId="0" fontId="11" fillId="0" borderId="25" xfId="0" applyFont="1" applyBorder="1" applyProtection="1"/>
    <xf numFmtId="0" fontId="11" fillId="0" borderId="3" xfId="0" applyFont="1" applyBorder="1" applyProtection="1"/>
    <xf numFmtId="0" fontId="11" fillId="0" borderId="4" xfId="0" applyFont="1" applyBorder="1" applyProtection="1"/>
    <xf numFmtId="165" fontId="49" fillId="0" borderId="28" xfId="0" applyNumberFormat="1" applyFont="1" applyBorder="1" applyProtection="1"/>
    <xf numFmtId="165" fontId="49" fillId="0" borderId="3" xfId="0" applyNumberFormat="1" applyFont="1" applyBorder="1" applyProtection="1"/>
    <xf numFmtId="165" fontId="49" fillId="0" borderId="4" xfId="0" applyNumberFormat="1" applyFont="1" applyBorder="1" applyProtection="1"/>
    <xf numFmtId="0" fontId="24" fillId="0" borderId="59" xfId="0" applyFont="1" applyBorder="1" applyAlignment="1" applyProtection="1"/>
    <xf numFmtId="0" fontId="24" fillId="0" borderId="79" xfId="0" applyFont="1" applyBorder="1" applyAlignment="1" applyProtection="1"/>
    <xf numFmtId="0" fontId="7" fillId="0" borderId="51" xfId="0" applyFont="1" applyBorder="1" applyAlignment="1" applyProtection="1">
      <alignment horizontal="left"/>
    </xf>
    <xf numFmtId="0" fontId="13" fillId="0" borderId="67" xfId="0" applyFont="1" applyBorder="1" applyProtection="1"/>
    <xf numFmtId="0" fontId="13" fillId="0" borderId="5" xfId="0" applyFont="1" applyFill="1" applyBorder="1" applyProtection="1"/>
    <xf numFmtId="0" fontId="13" fillId="0" borderId="51" xfId="0" applyFont="1" applyFill="1" applyBorder="1" applyProtection="1"/>
    <xf numFmtId="0" fontId="13" fillId="0" borderId="51" xfId="0" applyFont="1" applyBorder="1" applyProtection="1"/>
    <xf numFmtId="165" fontId="7" fillId="0" borderId="0" xfId="0" applyNumberFormat="1" applyFont="1" applyBorder="1" applyProtection="1"/>
    <xf numFmtId="0" fontId="7" fillId="0" borderId="0" xfId="0" applyFont="1" applyBorder="1" applyAlignment="1" applyProtection="1">
      <alignment horizontal="left" vertical="center"/>
    </xf>
    <xf numFmtId="0" fontId="7" fillId="0" borderId="0" xfId="4" applyFont="1" applyProtection="1"/>
    <xf numFmtId="0" fontId="49" fillId="0" borderId="0" xfId="0" applyFont="1" applyProtection="1"/>
    <xf numFmtId="0" fontId="41" fillId="0" borderId="6" xfId="0" applyFont="1" applyBorder="1" applyAlignment="1" applyProtection="1"/>
    <xf numFmtId="0" fontId="24" fillId="0" borderId="2" xfId="0" applyFont="1" applyBorder="1" applyAlignment="1" applyProtection="1"/>
    <xf numFmtId="0" fontId="24" fillId="0" borderId="65" xfId="0" applyFont="1" applyBorder="1" applyAlignment="1" applyProtection="1"/>
    <xf numFmtId="0" fontId="49" fillId="0" borderId="2" xfId="0" applyFont="1" applyBorder="1" applyAlignment="1" applyProtection="1">
      <alignment horizontal="center"/>
    </xf>
    <xf numFmtId="0" fontId="49" fillId="0" borderId="2" xfId="0" applyFont="1" applyBorder="1" applyAlignment="1" applyProtection="1">
      <alignment horizontal="left"/>
    </xf>
    <xf numFmtId="165" fontId="49" fillId="0" borderId="11" xfId="0" applyNumberFormat="1" applyFont="1" applyBorder="1" applyProtection="1"/>
    <xf numFmtId="0" fontId="49" fillId="0" borderId="65" xfId="0" applyFont="1" applyBorder="1" applyProtection="1"/>
    <xf numFmtId="0" fontId="60" fillId="0" borderId="17" xfId="0" applyFont="1" applyBorder="1" applyProtection="1"/>
    <xf numFmtId="0" fontId="6" fillId="2" borderId="17" xfId="0" applyFont="1" applyFill="1" applyBorder="1" applyAlignment="1" applyProtection="1">
      <alignment horizontal="center" wrapText="1"/>
    </xf>
    <xf numFmtId="0" fontId="4" fillId="0" borderId="17" xfId="0" applyFont="1" applyBorder="1" applyAlignment="1" applyProtection="1">
      <alignment horizontal="left"/>
    </xf>
    <xf numFmtId="0" fontId="11" fillId="0" borderId="18" xfId="0" applyFont="1" applyBorder="1" applyProtection="1"/>
    <xf numFmtId="0" fontId="11" fillId="0" borderId="19" xfId="0" applyFont="1" applyBorder="1" applyProtection="1"/>
    <xf numFmtId="0" fontId="11" fillId="0" borderId="8" xfId="0" applyFont="1" applyBorder="1" applyProtection="1"/>
    <xf numFmtId="0" fontId="11" fillId="0" borderId="9" xfId="0" applyFont="1" applyBorder="1" applyProtection="1"/>
    <xf numFmtId="0" fontId="13" fillId="0" borderId="0" xfId="0" applyFont="1" applyFill="1" applyBorder="1" applyProtection="1"/>
    <xf numFmtId="0" fontId="13" fillId="0" borderId="71" xfId="0" applyFont="1" applyFill="1" applyBorder="1" applyProtection="1"/>
    <xf numFmtId="0" fontId="7" fillId="0" borderId="18" xfId="0" applyFont="1" applyFill="1" applyBorder="1" applyProtection="1"/>
    <xf numFmtId="0" fontId="7" fillId="0" borderId="15" xfId="0" applyFont="1" applyFill="1" applyBorder="1" applyProtection="1"/>
    <xf numFmtId="0" fontId="7" fillId="0" borderId="16" xfId="0" applyFont="1" applyFill="1" applyBorder="1" applyProtection="1"/>
    <xf numFmtId="0" fontId="7" fillId="0" borderId="60" xfId="0" applyFont="1" applyFill="1" applyBorder="1" applyProtection="1"/>
    <xf numFmtId="0" fontId="7" fillId="0" borderId="61" xfId="0" applyFont="1" applyFill="1" applyBorder="1" applyProtection="1"/>
    <xf numFmtId="165" fontId="7" fillId="0" borderId="63" xfId="0" applyNumberFormat="1" applyFont="1" applyFill="1" applyBorder="1" applyProtection="1"/>
    <xf numFmtId="0" fontId="7" fillId="0" borderId="41" xfId="0" applyFont="1" applyFill="1" applyBorder="1" applyProtection="1"/>
    <xf numFmtId="0" fontId="7" fillId="0" borderId="1" xfId="0" applyFont="1" applyBorder="1" applyAlignment="1" applyProtection="1">
      <alignment horizontal="left"/>
    </xf>
    <xf numFmtId="0" fontId="7" fillId="0" borderId="35" xfId="0" applyFont="1" applyBorder="1" applyAlignment="1" applyProtection="1">
      <alignment horizontal="left"/>
    </xf>
    <xf numFmtId="0" fontId="13" fillId="0" borderId="38" xfId="0" applyFont="1" applyFill="1" applyBorder="1" applyProtection="1"/>
    <xf numFmtId="0" fontId="13" fillId="0" borderId="41" xfId="0" applyFont="1" applyFill="1" applyBorder="1" applyProtection="1"/>
    <xf numFmtId="165" fontId="7" fillId="0" borderId="36" xfId="0" applyNumberFormat="1" applyFont="1" applyFill="1" applyBorder="1" applyProtection="1"/>
    <xf numFmtId="0" fontId="7" fillId="0" borderId="47" xfId="0" applyFont="1" applyBorder="1" applyProtection="1"/>
    <xf numFmtId="0" fontId="13" fillId="0" borderId="47" xfId="0" applyFont="1" applyFill="1" applyBorder="1" applyProtection="1"/>
    <xf numFmtId="0" fontId="13" fillId="0" borderId="74" xfId="0" applyFont="1" applyFill="1" applyBorder="1" applyProtection="1"/>
    <xf numFmtId="0" fontId="7" fillId="0" borderId="77" xfId="0" applyFont="1" applyFill="1" applyBorder="1" applyProtection="1"/>
    <xf numFmtId="0" fontId="7" fillId="0" borderId="43" xfId="0" applyFont="1" applyFill="1" applyBorder="1" applyProtection="1"/>
    <xf numFmtId="0" fontId="7" fillId="0" borderId="45" xfId="0" applyFont="1" applyFill="1" applyBorder="1" applyProtection="1"/>
    <xf numFmtId="0" fontId="7" fillId="0" borderId="42" xfId="0" applyFont="1" applyFill="1" applyBorder="1" applyProtection="1"/>
    <xf numFmtId="165" fontId="7" fillId="0" borderId="45" xfId="0" applyNumberFormat="1" applyFont="1" applyFill="1" applyBorder="1" applyProtection="1"/>
    <xf numFmtId="0" fontId="7" fillId="0" borderId="58" xfId="0" applyFont="1" applyFill="1" applyBorder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Protection="1"/>
    <xf numFmtId="0" fontId="7" fillId="0" borderId="57" xfId="0" applyFont="1" applyFill="1" applyBorder="1" applyProtection="1"/>
    <xf numFmtId="0" fontId="9" fillId="0" borderId="36" xfId="0" applyFont="1" applyFill="1" applyBorder="1" applyAlignment="1" applyProtection="1">
      <alignment horizontal="right"/>
    </xf>
    <xf numFmtId="0" fontId="7" fillId="0" borderId="51" xfId="0" applyFont="1" applyFill="1" applyBorder="1" applyAlignment="1" applyProtection="1">
      <alignment horizontal="left"/>
    </xf>
    <xf numFmtId="165" fontId="9" fillId="8" borderId="11" xfId="0" applyNumberFormat="1" applyFont="1" applyFill="1" applyBorder="1" applyAlignment="1" applyProtection="1">
      <alignment horizontal="center" vertical="center"/>
      <protection locked="0"/>
    </xf>
    <xf numFmtId="0" fontId="8" fillId="0" borderId="53" xfId="0" applyFont="1" applyFill="1" applyBorder="1" applyAlignment="1" applyProtection="1">
      <alignment horizontal="left" vertical="center"/>
    </xf>
    <xf numFmtId="0" fontId="7" fillId="8" borderId="6" xfId="0" applyFont="1" applyFill="1" applyBorder="1" applyAlignment="1" applyProtection="1">
      <alignment horizontal="left" vertical="center"/>
    </xf>
    <xf numFmtId="0" fontId="7" fillId="8" borderId="2" xfId="0" applyFont="1" applyFill="1" applyBorder="1" applyAlignment="1" applyProtection="1">
      <alignment horizontal="left" vertical="center"/>
    </xf>
    <xf numFmtId="0" fontId="7" fillId="8" borderId="65" xfId="0" applyFont="1" applyFill="1" applyBorder="1" applyAlignment="1" applyProtection="1">
      <alignment horizontal="left" vertical="center"/>
    </xf>
    <xf numFmtId="0" fontId="9" fillId="8" borderId="2" xfId="0" applyFont="1" applyFill="1" applyBorder="1" applyAlignment="1" applyProtection="1">
      <alignment horizontal="left" vertical="center"/>
    </xf>
    <xf numFmtId="2" fontId="9" fillId="8" borderId="2" xfId="0" quotePrefix="1" applyNumberFormat="1" applyFont="1" applyFill="1" applyBorder="1" applyAlignment="1" applyProtection="1">
      <alignment horizontal="left" vertical="center"/>
    </xf>
    <xf numFmtId="0" fontId="41" fillId="0" borderId="21" xfId="0" applyFont="1" applyBorder="1" applyAlignment="1" applyProtection="1"/>
    <xf numFmtId="0" fontId="41" fillId="0" borderId="22" xfId="0" applyFont="1" applyBorder="1" applyAlignment="1" applyProtection="1"/>
    <xf numFmtId="0" fontId="28" fillId="0" borderId="1" xfId="0" applyFont="1" applyBorder="1" applyAlignment="1" applyProtection="1"/>
    <xf numFmtId="0" fontId="27" fillId="0" borderId="51" xfId="0" applyFont="1" applyBorder="1" applyAlignment="1" applyProtection="1"/>
    <xf numFmtId="0" fontId="9" fillId="12" borderId="65" xfId="0" applyFont="1" applyFill="1" applyBorder="1" applyAlignment="1" applyProtection="1">
      <alignment horizontal="left"/>
    </xf>
    <xf numFmtId="0" fontId="17" fillId="0" borderId="44" xfId="0" applyFont="1" applyFill="1" applyBorder="1" applyAlignment="1" applyProtection="1">
      <alignment horizontal="left"/>
    </xf>
    <xf numFmtId="0" fontId="17" fillId="0" borderId="47" xfId="0" applyFont="1" applyFill="1" applyBorder="1" applyAlignment="1" applyProtection="1">
      <alignment horizontal="left"/>
    </xf>
    <xf numFmtId="0" fontId="17" fillId="0" borderId="47" xfId="0" applyFont="1" applyBorder="1" applyProtection="1"/>
    <xf numFmtId="0" fontId="7" fillId="0" borderId="77" xfId="0" applyFont="1" applyBorder="1" applyProtection="1"/>
    <xf numFmtId="0" fontId="7" fillId="0" borderId="62" xfId="0" applyFont="1" applyBorder="1" applyProtection="1"/>
    <xf numFmtId="0" fontId="9" fillId="6" borderId="13" xfId="0" applyFont="1" applyFill="1" applyBorder="1" applyAlignment="1" applyProtection="1">
      <alignment horizontal="center" textRotation="90" wrapText="1"/>
    </xf>
    <xf numFmtId="0" fontId="7" fillId="0" borderId="8" xfId="0" applyFont="1" applyBorder="1" applyProtection="1"/>
    <xf numFmtId="0" fontId="7" fillId="0" borderId="10" xfId="0" applyFont="1" applyBorder="1" applyProtection="1"/>
    <xf numFmtId="0" fontId="7" fillId="0" borderId="8" xfId="0" applyFont="1" applyFill="1" applyBorder="1" applyProtection="1"/>
    <xf numFmtId="0" fontId="7" fillId="0" borderId="9" xfId="0" applyFont="1" applyFill="1" applyBorder="1" applyProtection="1"/>
    <xf numFmtId="0" fontId="7" fillId="0" borderId="11" xfId="0" applyFont="1" applyFill="1" applyBorder="1" applyProtection="1"/>
    <xf numFmtId="0" fontId="7" fillId="0" borderId="2" xfId="0" applyFont="1" applyFill="1" applyBorder="1" applyProtection="1"/>
    <xf numFmtId="0" fontId="7" fillId="0" borderId="23" xfId="0" applyFont="1" applyBorder="1" applyProtection="1"/>
    <xf numFmtId="0" fontId="7" fillId="0" borderId="26" xfId="0" applyFont="1" applyFill="1" applyBorder="1" applyProtection="1"/>
    <xf numFmtId="0" fontId="7" fillId="0" borderId="47" xfId="0" applyFont="1" applyFill="1" applyBorder="1" applyProtection="1"/>
    <xf numFmtId="0" fontId="9" fillId="0" borderId="57" xfId="0" applyFont="1" applyFill="1" applyBorder="1" applyAlignment="1" applyProtection="1">
      <alignment horizontal="center" textRotation="90" wrapText="1"/>
    </xf>
    <xf numFmtId="0" fontId="7" fillId="0" borderId="57" xfId="0" applyFont="1" applyBorder="1" applyProtection="1"/>
    <xf numFmtId="0" fontId="14" fillId="0" borderId="0" xfId="0" applyFont="1" applyBorder="1" applyAlignment="1" applyProtection="1">
      <alignment horizontal="left"/>
    </xf>
    <xf numFmtId="165" fontId="14" fillId="0" borderId="0" xfId="0" applyNumberFormat="1" applyFont="1" applyFill="1" applyBorder="1" applyAlignment="1" applyProtection="1">
      <alignment horizontal="left"/>
    </xf>
    <xf numFmtId="0" fontId="14" fillId="0" borderId="25" xfId="0" applyFont="1" applyBorder="1" applyProtection="1"/>
    <xf numFmtId="0" fontId="14" fillId="0" borderId="31" xfId="0" applyFont="1" applyBorder="1" applyProtection="1"/>
    <xf numFmtId="0" fontId="14" fillId="0" borderId="4" xfId="0" applyFont="1" applyBorder="1" applyProtection="1"/>
    <xf numFmtId="0" fontId="14" fillId="0" borderId="27" xfId="0" applyFont="1" applyBorder="1" applyProtection="1"/>
    <xf numFmtId="0" fontId="14" fillId="0" borderId="3" xfId="0" applyFont="1" applyBorder="1" applyProtection="1"/>
    <xf numFmtId="0" fontId="14" fillId="0" borderId="28" xfId="0" applyFont="1" applyBorder="1" applyProtection="1"/>
    <xf numFmtId="0" fontId="14" fillId="0" borderId="37" xfId="0" applyFont="1" applyBorder="1" applyProtection="1"/>
    <xf numFmtId="0" fontId="14" fillId="0" borderId="66" xfId="0" applyFont="1" applyBorder="1" applyProtection="1"/>
    <xf numFmtId="0" fontId="14" fillId="0" borderId="1" xfId="0" applyFont="1" applyBorder="1" applyProtection="1"/>
    <xf numFmtId="0" fontId="14" fillId="0" borderId="35" xfId="0" applyFont="1" applyBorder="1" applyProtection="1"/>
    <xf numFmtId="0" fontId="14" fillId="0" borderId="34" xfId="0" applyFont="1" applyBorder="1" applyProtection="1"/>
    <xf numFmtId="0" fontId="14" fillId="0" borderId="36" xfId="0" applyFont="1" applyBorder="1" applyProtection="1"/>
    <xf numFmtId="0" fontId="14" fillId="0" borderId="67" xfId="0" applyFont="1" applyBorder="1" applyProtection="1"/>
    <xf numFmtId="0" fontId="14" fillId="0" borderId="70" xfId="0" applyFont="1" applyBorder="1" applyProtection="1"/>
    <xf numFmtId="0" fontId="14" fillId="0" borderId="51" xfId="0" applyFont="1" applyBorder="1" applyProtection="1"/>
    <xf numFmtId="0" fontId="14" fillId="0" borderId="50" xfId="0" applyFont="1" applyBorder="1" applyProtection="1"/>
    <xf numFmtId="0" fontId="14" fillId="0" borderId="5" xfId="0" applyFont="1" applyBorder="1" applyProtection="1"/>
    <xf numFmtId="0" fontId="14" fillId="0" borderId="52" xfId="0" applyFont="1" applyBorder="1" applyProtection="1"/>
    <xf numFmtId="0" fontId="17" fillId="0" borderId="62" xfId="0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>
      <alignment horizontal="left"/>
    </xf>
    <xf numFmtId="0" fontId="17" fillId="0" borderId="0" xfId="0" applyFont="1" applyBorder="1" applyProtection="1"/>
    <xf numFmtId="0" fontId="7" fillId="0" borderId="31" xfId="0" applyFont="1" applyFill="1" applyBorder="1" applyProtection="1"/>
    <xf numFmtId="0" fontId="7" fillId="0" borderId="70" xfId="0" applyFont="1" applyFill="1" applyBorder="1" applyProtection="1"/>
    <xf numFmtId="0" fontId="8" fillId="18" borderId="53" xfId="0" applyFont="1" applyFill="1" applyBorder="1" applyAlignment="1" applyProtection="1">
      <alignment horizontal="center" vertical="center"/>
    </xf>
    <xf numFmtId="0" fontId="7" fillId="18" borderId="0" xfId="0" applyFont="1" applyFill="1" applyBorder="1" applyAlignment="1" applyProtection="1">
      <alignment horizontal="center" vertical="center"/>
    </xf>
    <xf numFmtId="0" fontId="7" fillId="18" borderId="72" xfId="0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/>
    <xf numFmtId="0" fontId="41" fillId="0" borderId="64" xfId="0" applyFont="1" applyBorder="1" applyAlignment="1" applyProtection="1"/>
    <xf numFmtId="0" fontId="46" fillId="0" borderId="0" xfId="0" applyFont="1" applyFill="1" applyBorder="1" applyAlignment="1" applyProtection="1">
      <alignment horizontal="right"/>
    </xf>
    <xf numFmtId="0" fontId="46" fillId="0" borderId="62" xfId="0" applyFont="1" applyFill="1" applyBorder="1" applyAlignment="1" applyProtection="1">
      <alignment horizontal="right"/>
    </xf>
    <xf numFmtId="0" fontId="6" fillId="0" borderId="8" xfId="0" applyFont="1" applyBorder="1" applyAlignment="1" applyProtection="1">
      <alignment horizontal="right"/>
    </xf>
    <xf numFmtId="0" fontId="6" fillId="0" borderId="3" xfId="0" applyFont="1" applyFill="1" applyBorder="1" applyAlignment="1" applyProtection="1">
      <alignment horizontal="right"/>
    </xf>
    <xf numFmtId="0" fontId="7" fillId="0" borderId="29" xfId="0" applyFont="1" applyFill="1" applyBorder="1" applyAlignment="1" applyProtection="1">
      <alignment horizontal="left"/>
    </xf>
    <xf numFmtId="0" fontId="6" fillId="0" borderId="34" xfId="0" applyFont="1" applyBorder="1" applyAlignment="1" applyProtection="1">
      <alignment horizontal="right"/>
    </xf>
    <xf numFmtId="0" fontId="7" fillId="0" borderId="41" xfId="0" applyFont="1" applyBorder="1" applyAlignment="1" applyProtection="1">
      <alignment horizontal="left"/>
    </xf>
    <xf numFmtId="0" fontId="6" fillId="0" borderId="34" xfId="0" applyFont="1" applyFill="1" applyBorder="1" applyAlignment="1" applyProtection="1">
      <alignment horizontal="right"/>
    </xf>
    <xf numFmtId="0" fontId="7" fillId="0" borderId="41" xfId="0" applyFont="1" applyFill="1" applyBorder="1" applyAlignment="1" applyProtection="1">
      <alignment horizontal="left"/>
    </xf>
    <xf numFmtId="0" fontId="6" fillId="0" borderId="5" xfId="0" applyFont="1" applyBorder="1" applyAlignment="1" applyProtection="1">
      <alignment horizontal="right"/>
    </xf>
    <xf numFmtId="0" fontId="7" fillId="0" borderId="58" xfId="0" applyFont="1" applyBorder="1" applyAlignment="1" applyProtection="1">
      <alignment horizontal="left"/>
    </xf>
    <xf numFmtId="0" fontId="6" fillId="0" borderId="8" xfId="0" applyFont="1" applyFill="1" applyBorder="1" applyAlignment="1" applyProtection="1">
      <alignment horizontal="right"/>
    </xf>
    <xf numFmtId="0" fontId="7" fillId="0" borderId="6" xfId="0" applyFont="1" applyFill="1" applyBorder="1" applyAlignment="1" applyProtection="1">
      <alignment horizontal="left"/>
    </xf>
    <xf numFmtId="165" fontId="44" fillId="8" borderId="31" xfId="0" applyNumberFormat="1" applyFont="1" applyFill="1" applyBorder="1" applyAlignment="1" applyProtection="1">
      <alignment horizontal="right"/>
      <protection locked="0"/>
    </xf>
    <xf numFmtId="165" fontId="44" fillId="8" borderId="4" xfId="0" applyNumberFormat="1" applyFont="1" applyFill="1" applyBorder="1" applyAlignment="1" applyProtection="1">
      <alignment horizontal="right"/>
      <protection locked="0"/>
    </xf>
    <xf numFmtId="165" fontId="44" fillId="8" borderId="28" xfId="0" applyNumberFormat="1" applyFont="1" applyFill="1" applyBorder="1" applyAlignment="1" applyProtection="1">
      <alignment horizontal="right"/>
      <protection locked="0"/>
    </xf>
    <xf numFmtId="165" fontId="44" fillId="8" borderId="3" xfId="0" applyNumberFormat="1" applyFont="1" applyFill="1" applyBorder="1" applyAlignment="1" applyProtection="1">
      <alignment horizontal="center"/>
      <protection locked="0"/>
    </xf>
    <xf numFmtId="165" fontId="44" fillId="0" borderId="33" xfId="0" applyNumberFormat="1" applyFont="1" applyFill="1" applyBorder="1" applyAlignment="1" applyProtection="1">
      <alignment horizontal="center"/>
      <protection locked="0"/>
    </xf>
    <xf numFmtId="165" fontId="44" fillId="8" borderId="56" xfId="0" applyNumberFormat="1" applyFont="1" applyFill="1" applyBorder="1" applyAlignment="1" applyProtection="1">
      <alignment horizontal="right"/>
      <protection locked="0"/>
    </xf>
    <xf numFmtId="2" fontId="44" fillId="0" borderId="68" xfId="0" applyNumberFormat="1" applyFont="1" applyBorder="1" applyAlignment="1" applyProtection="1">
      <alignment horizontal="right"/>
      <protection locked="0"/>
    </xf>
    <xf numFmtId="165" fontId="44" fillId="8" borderId="68" xfId="0" applyNumberFormat="1" applyFont="1" applyFill="1" applyBorder="1" applyAlignment="1" applyProtection="1">
      <alignment horizontal="right"/>
      <protection locked="0"/>
    </xf>
    <xf numFmtId="165" fontId="44" fillId="8" borderId="69" xfId="0" applyNumberFormat="1" applyFont="1" applyFill="1" applyBorder="1" applyAlignment="1" applyProtection="1">
      <alignment horizontal="right"/>
      <protection locked="0"/>
    </xf>
    <xf numFmtId="0" fontId="7" fillId="0" borderId="55" xfId="0" applyNumberFormat="1" applyFont="1" applyFill="1" applyBorder="1" applyAlignment="1" applyProtection="1">
      <alignment horizontal="center" vertical="center"/>
      <protection locked="0"/>
    </xf>
    <xf numFmtId="0" fontId="7" fillId="0" borderId="68" xfId="0" applyNumberFormat="1" applyFont="1" applyFill="1" applyBorder="1" applyAlignment="1" applyProtection="1">
      <alignment horizontal="center" vertical="center"/>
      <protection locked="0"/>
    </xf>
    <xf numFmtId="0" fontId="7" fillId="0" borderId="69" xfId="0" applyNumberFormat="1" applyFont="1" applyFill="1" applyBorder="1" applyAlignment="1" applyProtection="1">
      <alignment horizontal="center" vertical="center"/>
      <protection locked="0"/>
    </xf>
    <xf numFmtId="165" fontId="44" fillId="0" borderId="7" xfId="0" applyNumberFormat="1" applyFont="1" applyFill="1" applyBorder="1" applyAlignment="1" applyProtection="1">
      <alignment horizontal="center"/>
      <protection locked="0"/>
    </xf>
    <xf numFmtId="0" fontId="8" fillId="0" borderId="29" xfId="0" applyFont="1" applyBorder="1" applyProtection="1">
      <protection locked="0"/>
    </xf>
    <xf numFmtId="165" fontId="44" fillId="8" borderId="3" xfId="0" applyNumberFormat="1" applyFont="1" applyFill="1" applyBorder="1" applyAlignment="1" applyProtection="1">
      <alignment horizontal="right" vertical="center"/>
      <protection locked="0"/>
    </xf>
    <xf numFmtId="165" fontId="44" fillId="8" borderId="4" xfId="0" applyNumberFormat="1" applyFont="1" applyFill="1" applyBorder="1" applyAlignment="1" applyProtection="1">
      <alignment horizontal="right" vertical="center"/>
      <protection locked="0"/>
    </xf>
    <xf numFmtId="165" fontId="44" fillId="8" borderId="28" xfId="0" applyNumberFormat="1" applyFont="1" applyFill="1" applyBorder="1" applyAlignment="1" applyProtection="1">
      <alignment horizontal="right" vertical="center"/>
      <protection locked="0"/>
    </xf>
    <xf numFmtId="165" fontId="44" fillId="8" borderId="3" xfId="0" applyNumberFormat="1" applyFont="1" applyFill="1" applyBorder="1" applyAlignment="1" applyProtection="1">
      <alignment horizontal="center" vertical="center"/>
      <protection locked="0"/>
    </xf>
    <xf numFmtId="165" fontId="44" fillId="0" borderId="33" xfId="0" applyNumberFormat="1" applyFont="1" applyFill="1" applyBorder="1" applyAlignment="1" applyProtection="1">
      <alignment horizontal="center" vertical="center"/>
      <protection locked="0"/>
    </xf>
    <xf numFmtId="0" fontId="8" fillId="0" borderId="53" xfId="0" applyFont="1" applyBorder="1" applyProtection="1">
      <protection locked="0"/>
    </xf>
    <xf numFmtId="165" fontId="44" fillId="8" borderId="55" xfId="0" applyNumberFormat="1" applyFont="1" applyFill="1" applyBorder="1" applyAlignment="1" applyProtection="1">
      <alignment horizontal="right" vertical="center"/>
      <protection locked="0"/>
    </xf>
    <xf numFmtId="165" fontId="44" fillId="8" borderId="68" xfId="0" applyNumberFormat="1" applyFont="1" applyFill="1" applyBorder="1" applyAlignment="1" applyProtection="1">
      <alignment horizontal="right" vertical="center"/>
      <protection locked="0"/>
    </xf>
    <xf numFmtId="165" fontId="44" fillId="8" borderId="69" xfId="0" applyNumberFormat="1" applyFont="1" applyFill="1" applyBorder="1" applyAlignment="1" applyProtection="1">
      <alignment horizontal="right" vertical="center"/>
      <protection locked="0"/>
    </xf>
    <xf numFmtId="165" fontId="44" fillId="0" borderId="7" xfId="0" applyNumberFormat="1" applyFont="1" applyFill="1" applyBorder="1" applyAlignment="1" applyProtection="1">
      <alignment horizontal="center" vertical="center"/>
      <protection locked="0"/>
    </xf>
    <xf numFmtId="0" fontId="12" fillId="8" borderId="65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wrapText="1"/>
    </xf>
    <xf numFmtId="0" fontId="9" fillId="0" borderId="3" xfId="0" applyFont="1" applyBorder="1" applyAlignment="1" applyProtection="1">
      <alignment horizontal="right" vertical="center"/>
    </xf>
    <xf numFmtId="0" fontId="9" fillId="0" borderId="4" xfId="0" applyNumberFormat="1" applyFont="1" applyBorder="1" applyAlignment="1" applyProtection="1">
      <alignment horizontal="left" vertical="center"/>
    </xf>
    <xf numFmtId="0" fontId="9" fillId="0" borderId="0" xfId="0" applyNumberFormat="1" applyFont="1" applyBorder="1" applyAlignment="1" applyProtection="1">
      <alignment horizontal="left" vertical="center"/>
    </xf>
    <xf numFmtId="0" fontId="7" fillId="0" borderId="0" xfId="0" applyFont="1" applyAlignment="1" applyProtection="1">
      <alignment wrapText="1"/>
    </xf>
    <xf numFmtId="0" fontId="7" fillId="0" borderId="0" xfId="0" applyFont="1" applyFill="1" applyAlignment="1" applyProtection="1">
      <alignment horizontal="center" wrapText="1"/>
    </xf>
    <xf numFmtId="0" fontId="7" fillId="0" borderId="0" xfId="0" applyFont="1" applyAlignment="1" applyProtection="1">
      <alignment horizontal="right" wrapText="1"/>
    </xf>
    <xf numFmtId="0" fontId="9" fillId="0" borderId="0" xfId="0" applyFont="1" applyAlignment="1" applyProtection="1">
      <alignment wrapText="1"/>
    </xf>
    <xf numFmtId="0" fontId="7" fillId="0" borderId="0" xfId="0" applyFont="1" applyFill="1" applyAlignment="1" applyProtection="1">
      <alignment horizontal="center" vertical="top" wrapText="1"/>
    </xf>
    <xf numFmtId="0" fontId="0" fillId="0" borderId="0" xfId="0" applyProtection="1"/>
    <xf numFmtId="16" fontId="7" fillId="0" borderId="29" xfId="0" applyNumberFormat="1" applyFont="1" applyBorder="1" applyProtection="1">
      <protection locked="0"/>
    </xf>
    <xf numFmtId="11" fontId="7" fillId="0" borderId="27" xfId="0" applyNumberFormat="1" applyFont="1" applyBorder="1" applyAlignment="1" applyProtection="1">
      <alignment horizontal="center"/>
      <protection locked="0"/>
    </xf>
    <xf numFmtId="166" fontId="7" fillId="5" borderId="30" xfId="0" applyNumberFormat="1" applyFont="1" applyFill="1" applyBorder="1" applyAlignment="1" applyProtection="1">
      <alignment horizontal="center"/>
      <protection locked="0"/>
    </xf>
    <xf numFmtId="166" fontId="7" fillId="5" borderId="40" xfId="0" applyNumberFormat="1" applyFont="1" applyFill="1" applyBorder="1" applyAlignment="1" applyProtection="1">
      <alignment horizontal="center"/>
      <protection locked="0"/>
    </xf>
    <xf numFmtId="166" fontId="7" fillId="5" borderId="40" xfId="0" applyNumberFormat="1" applyFont="1" applyFill="1" applyBorder="1" applyAlignment="1" applyProtection="1">
      <alignment horizontal="center"/>
    </xf>
    <xf numFmtId="167" fontId="7" fillId="0" borderId="66" xfId="0" applyNumberFormat="1" applyFont="1" applyBorder="1" applyAlignment="1" applyProtection="1">
      <alignment horizontal="center"/>
      <protection locked="0"/>
    </xf>
    <xf numFmtId="1" fontId="7" fillId="0" borderId="66" xfId="0" applyNumberFormat="1" applyFont="1" applyBorder="1" applyAlignment="1" applyProtection="1">
      <alignment horizontal="center"/>
      <protection locked="0"/>
    </xf>
    <xf numFmtId="16" fontId="7" fillId="0" borderId="0" xfId="0" applyNumberFormat="1" applyFont="1" applyBorder="1" applyAlignment="1" applyProtection="1">
      <alignment wrapText="1"/>
    </xf>
    <xf numFmtId="1" fontId="9" fillId="9" borderId="9" xfId="0" applyNumberFormat="1" applyFont="1" applyFill="1" applyBorder="1" applyAlignment="1" applyProtection="1">
      <alignment horizontal="center"/>
    </xf>
    <xf numFmtId="166" fontId="9" fillId="9" borderId="9" xfId="0" applyNumberFormat="1" applyFont="1" applyFill="1" applyBorder="1" applyAlignment="1" applyProtection="1">
      <alignment horizontal="center"/>
    </xf>
    <xf numFmtId="166" fontId="9" fillId="9" borderId="11" xfId="0" applyNumberFormat="1" applyFont="1" applyFill="1" applyBorder="1" applyAlignment="1" applyProtection="1">
      <alignment horizontal="center"/>
    </xf>
    <xf numFmtId="0" fontId="0" fillId="0" borderId="2" xfId="0" applyBorder="1" applyAlignment="1" applyProtection="1"/>
    <xf numFmtId="0" fontId="0" fillId="0" borderId="64" xfId="0" applyBorder="1" applyAlignment="1" applyProtection="1"/>
    <xf numFmtId="0" fontId="21" fillId="0" borderId="0" xfId="0" applyFont="1" applyFill="1" applyBorder="1" applyAlignment="1" applyProtection="1">
      <alignment wrapText="1"/>
    </xf>
    <xf numFmtId="0" fontId="21" fillId="0" borderId="0" xfId="0" applyFont="1" applyFill="1" applyBorder="1" applyAlignment="1" applyProtection="1"/>
    <xf numFmtId="0" fontId="21" fillId="0" borderId="72" xfId="0" applyFont="1" applyFill="1" applyBorder="1" applyAlignment="1" applyProtection="1"/>
    <xf numFmtId="0" fontId="7" fillId="0" borderId="7" xfId="0" applyFont="1" applyBorder="1" applyAlignment="1" applyProtection="1"/>
    <xf numFmtId="0" fontId="7" fillId="0" borderId="54" xfId="0" applyFont="1" applyBorder="1" applyAlignment="1" applyProtection="1"/>
    <xf numFmtId="0" fontId="7" fillId="0" borderId="2" xfId="0" applyFont="1" applyBorder="1" applyAlignment="1" applyProtection="1">
      <alignment horizontal="left"/>
    </xf>
    <xf numFmtId="0" fontId="41" fillId="0" borderId="6" xfId="0" applyFont="1" applyBorder="1" applyAlignment="1" applyProtection="1"/>
    <xf numFmtId="0" fontId="9" fillId="6" borderId="65" xfId="0" applyFont="1" applyFill="1" applyBorder="1" applyAlignment="1" applyProtection="1">
      <alignment horizontal="center" vertical="center" wrapText="1"/>
    </xf>
    <xf numFmtId="0" fontId="7" fillId="0" borderId="2" xfId="0" applyFont="1" applyBorder="1" applyAlignment="1" applyProtection="1"/>
    <xf numFmtId="0" fontId="7" fillId="0" borderId="65" xfId="0" applyFont="1" applyBorder="1" applyAlignment="1" applyProtection="1"/>
    <xf numFmtId="0" fontId="9" fillId="12" borderId="2" xfId="0" applyFont="1" applyFill="1" applyBorder="1" applyAlignment="1" applyProtection="1">
      <alignment horizontal="left"/>
    </xf>
    <xf numFmtId="0" fontId="4" fillId="6" borderId="2" xfId="0" applyFont="1" applyFill="1" applyBorder="1" applyAlignment="1" applyProtection="1">
      <alignment vertical="center" wrapText="1"/>
    </xf>
    <xf numFmtId="0" fontId="4" fillId="6" borderId="65" xfId="0" applyFont="1" applyFill="1" applyBorder="1" applyAlignment="1" applyProtection="1">
      <alignment vertical="center" wrapText="1"/>
    </xf>
    <xf numFmtId="0" fontId="7" fillId="0" borderId="2" xfId="0" applyFont="1" applyBorder="1" applyAlignment="1" applyProtection="1">
      <alignment wrapText="1"/>
    </xf>
    <xf numFmtId="0" fontId="19" fillId="8" borderId="17" xfId="0" applyFont="1" applyFill="1" applyBorder="1" applyAlignment="1" applyProtection="1">
      <alignment vertical="center" wrapText="1"/>
    </xf>
    <xf numFmtId="0" fontId="20" fillId="0" borderId="17" xfId="0" applyFont="1" applyBorder="1" applyAlignment="1" applyProtection="1">
      <alignment wrapText="1"/>
    </xf>
    <xf numFmtId="0" fontId="20" fillId="0" borderId="17" xfId="0" applyFont="1" applyBorder="1" applyAlignment="1" applyProtection="1"/>
    <xf numFmtId="0" fontId="20" fillId="0" borderId="73" xfId="0" applyFont="1" applyBorder="1" applyAlignment="1" applyProtection="1"/>
    <xf numFmtId="0" fontId="8" fillId="0" borderId="0" xfId="0" applyFont="1" applyFill="1" applyBorder="1" applyAlignment="1" applyProtection="1">
      <alignment vertical="center" wrapText="1"/>
    </xf>
    <xf numFmtId="0" fontId="9" fillId="12" borderId="2" xfId="0" applyFont="1" applyFill="1" applyBorder="1" applyAlignment="1" applyProtection="1">
      <alignment wrapText="1"/>
    </xf>
    <xf numFmtId="0" fontId="7" fillId="0" borderId="17" xfId="0" applyFont="1" applyBorder="1" applyAlignment="1" applyProtection="1">
      <alignment wrapText="1"/>
    </xf>
    <xf numFmtId="0" fontId="12" fillId="9" borderId="30" xfId="0" applyFont="1" applyFill="1" applyBorder="1" applyAlignment="1" applyProtection="1">
      <alignment horizontal="center" vertical="center"/>
    </xf>
    <xf numFmtId="0" fontId="6" fillId="8" borderId="6" xfId="0" applyFont="1" applyFill="1" applyBorder="1" applyAlignment="1" applyProtection="1">
      <alignment horizontal="right" vertical="center"/>
    </xf>
    <xf numFmtId="1" fontId="6" fillId="8" borderId="11" xfId="0" applyNumberFormat="1" applyFont="1" applyFill="1" applyBorder="1" applyAlignment="1" applyProtection="1">
      <alignment horizontal="center" vertical="center"/>
    </xf>
    <xf numFmtId="2" fontId="6" fillId="8" borderId="10" xfId="0" applyNumberFormat="1" applyFont="1" applyFill="1" applyBorder="1" applyAlignment="1" applyProtection="1">
      <alignment horizontal="center" vertical="center"/>
    </xf>
    <xf numFmtId="2" fontId="6" fillId="8" borderId="11" xfId="0" applyNumberFormat="1" applyFont="1" applyFill="1" applyBorder="1" applyAlignment="1" applyProtection="1">
      <alignment horizontal="center" vertical="center"/>
    </xf>
    <xf numFmtId="9" fontId="7" fillId="0" borderId="7" xfId="0" applyNumberFormat="1" applyFont="1" applyFill="1" applyBorder="1" applyAlignment="1" applyProtection="1">
      <alignment horizontal="center" vertical="center"/>
      <protection locked="0"/>
    </xf>
    <xf numFmtId="0" fontId="11" fillId="3" borderId="2" xfId="0" applyFont="1" applyFill="1" applyBorder="1" applyAlignment="1" applyProtection="1">
      <alignment horizontal="center" vertical="center"/>
    </xf>
    <xf numFmtId="0" fontId="11" fillId="3" borderId="6" xfId="0" applyFont="1" applyFill="1" applyBorder="1" applyAlignment="1" applyProtection="1">
      <alignment horizontal="center" vertical="center"/>
    </xf>
    <xf numFmtId="0" fontId="9" fillId="6" borderId="65" xfId="0" applyFont="1" applyFill="1" applyBorder="1" applyAlignment="1" applyProtection="1">
      <alignment textRotation="90"/>
    </xf>
    <xf numFmtId="0" fontId="11" fillId="3" borderId="65" xfId="0" applyFont="1" applyFill="1" applyBorder="1" applyAlignment="1" applyProtection="1">
      <alignment horizontal="center" vertical="center"/>
    </xf>
    <xf numFmtId="165" fontId="7" fillId="0" borderId="79" xfId="0" applyNumberFormat="1" applyFont="1" applyFill="1" applyBorder="1" applyAlignment="1" applyProtection="1">
      <alignment horizontal="center" vertical="center"/>
      <protection locked="0"/>
    </xf>
    <xf numFmtId="0" fontId="9" fillId="6" borderId="8" xfId="0" applyFont="1" applyFill="1" applyBorder="1" applyAlignment="1" applyProtection="1">
      <alignment textRotation="90"/>
    </xf>
    <xf numFmtId="0" fontId="7" fillId="18" borderId="71" xfId="0" applyFont="1" applyFill="1" applyBorder="1" applyAlignment="1" applyProtection="1">
      <alignment horizontal="center" vertical="center"/>
    </xf>
    <xf numFmtId="0" fontId="4" fillId="6" borderId="2" xfId="0" applyFont="1" applyFill="1" applyBorder="1" applyAlignment="1" applyProtection="1">
      <alignment vertical="center"/>
    </xf>
    <xf numFmtId="0" fontId="4" fillId="6" borderId="65" xfId="0" applyFont="1" applyFill="1" applyBorder="1" applyAlignment="1" applyProtection="1">
      <alignment vertical="center"/>
    </xf>
    <xf numFmtId="0" fontId="6" fillId="6" borderId="6" xfId="0" applyFont="1" applyFill="1" applyBorder="1" applyAlignment="1" applyProtection="1">
      <alignment vertical="center"/>
    </xf>
    <xf numFmtId="0" fontId="9" fillId="2" borderId="61" xfId="0" applyFont="1" applyFill="1" applyBorder="1" applyAlignment="1" applyProtection="1">
      <alignment horizontal="center" textRotation="90" wrapText="1"/>
    </xf>
    <xf numFmtId="0" fontId="9" fillId="0" borderId="2" xfId="0" applyFont="1" applyBorder="1" applyAlignment="1" applyProtection="1">
      <alignment horizontal="left"/>
    </xf>
    <xf numFmtId="0" fontId="6" fillId="0" borderId="2" xfId="0" applyFont="1" applyBorder="1" applyAlignment="1" applyProtection="1"/>
    <xf numFmtId="0" fontId="9" fillId="8" borderId="2" xfId="0" applyFont="1" applyFill="1" applyBorder="1" applyAlignment="1" applyProtection="1">
      <alignment vertical="center" wrapText="1"/>
    </xf>
    <xf numFmtId="0" fontId="9" fillId="8" borderId="65" xfId="0" applyFont="1" applyFill="1" applyBorder="1" applyAlignment="1" applyProtection="1">
      <alignment vertical="center" wrapText="1"/>
    </xf>
    <xf numFmtId="0" fontId="4" fillId="6" borderId="6" xfId="0" applyFont="1" applyFill="1" applyBorder="1" applyAlignment="1" applyProtection="1">
      <alignment vertical="center" wrapText="1"/>
    </xf>
    <xf numFmtId="2" fontId="9" fillId="8" borderId="6" xfId="0" quotePrefix="1" applyNumberFormat="1" applyFont="1" applyFill="1" applyBorder="1" applyAlignment="1" applyProtection="1">
      <alignment vertical="center"/>
    </xf>
    <xf numFmtId="2" fontId="9" fillId="8" borderId="2" xfId="0" quotePrefix="1" applyNumberFormat="1" applyFont="1" applyFill="1" applyBorder="1" applyAlignment="1" applyProtection="1">
      <alignment vertical="center"/>
    </xf>
    <xf numFmtId="2" fontId="9" fillId="8" borderId="65" xfId="0" quotePrefix="1" applyNumberFormat="1" applyFont="1" applyFill="1" applyBorder="1" applyAlignment="1" applyProtection="1">
      <alignment vertical="center"/>
    </xf>
    <xf numFmtId="0" fontId="25" fillId="8" borderId="17" xfId="0" applyFont="1" applyFill="1" applyBorder="1" applyAlignment="1" applyProtection="1">
      <alignment vertical="center" wrapText="1"/>
    </xf>
    <xf numFmtId="2" fontId="9" fillId="8" borderId="17" xfId="0" quotePrefix="1" applyNumberFormat="1" applyFont="1" applyFill="1" applyBorder="1" applyAlignment="1" applyProtection="1">
      <alignment vertical="center"/>
    </xf>
    <xf numFmtId="2" fontId="9" fillId="8" borderId="73" xfId="0" quotePrefix="1" applyNumberFormat="1" applyFont="1" applyFill="1" applyBorder="1" applyAlignment="1" applyProtection="1">
      <alignment vertical="center"/>
    </xf>
    <xf numFmtId="0" fontId="8" fillId="0" borderId="2" xfId="0" applyFont="1" applyFill="1" applyBorder="1" applyAlignment="1" applyProtection="1">
      <alignment vertical="center" wrapText="1"/>
    </xf>
    <xf numFmtId="0" fontId="21" fillId="0" borderId="2" xfId="0" applyFont="1" applyFill="1" applyBorder="1" applyAlignment="1" applyProtection="1">
      <alignment wrapText="1"/>
    </xf>
    <xf numFmtId="0" fontId="21" fillId="0" borderId="2" xfId="0" applyFont="1" applyFill="1" applyBorder="1" applyAlignment="1" applyProtection="1"/>
    <xf numFmtId="0" fontId="21" fillId="0" borderId="65" xfId="0" applyFont="1" applyFill="1" applyBorder="1" applyAlignment="1" applyProtection="1"/>
    <xf numFmtId="0" fontId="25" fillId="8" borderId="73" xfId="0" applyFont="1" applyFill="1" applyBorder="1" applyAlignment="1" applyProtection="1">
      <alignment vertical="center" wrapText="1"/>
    </xf>
    <xf numFmtId="0" fontId="43" fillId="6" borderId="19" xfId="0" applyFont="1" applyFill="1" applyBorder="1" applyAlignment="1" applyProtection="1">
      <alignment horizontal="center" textRotation="90" wrapText="1"/>
    </xf>
    <xf numFmtId="0" fontId="7" fillId="8" borderId="6" xfId="0" applyFont="1" applyFill="1" applyBorder="1" applyAlignment="1" applyProtection="1">
      <alignment horizontal="center" vertical="center"/>
    </xf>
    <xf numFmtId="0" fontId="7" fillId="8" borderId="6" xfId="0" applyFont="1" applyFill="1" applyBorder="1" applyProtection="1"/>
    <xf numFmtId="0" fontId="7" fillId="8" borderId="2" xfId="0" applyFont="1" applyFill="1" applyBorder="1" applyProtection="1"/>
    <xf numFmtId="0" fontId="7" fillId="8" borderId="65" xfId="0" applyFont="1" applyFill="1" applyBorder="1" applyProtection="1"/>
    <xf numFmtId="0" fontId="6" fillId="0" borderId="17" xfId="0" applyFont="1" applyBorder="1" applyAlignment="1" applyProtection="1">
      <alignment horizontal="right"/>
    </xf>
    <xf numFmtId="0" fontId="1" fillId="0" borderId="1" xfId="0" applyFont="1" applyBorder="1"/>
    <xf numFmtId="0" fontId="7" fillId="0" borderId="2" xfId="0" applyFont="1" applyBorder="1" applyAlignment="1" applyProtection="1"/>
    <xf numFmtId="0" fontId="7" fillId="0" borderId="65" xfId="0" applyFont="1" applyBorder="1" applyAlignment="1" applyProtection="1"/>
    <xf numFmtId="0" fontId="7" fillId="0" borderId="2" xfId="0" applyFont="1" applyBorder="1" applyAlignment="1" applyProtection="1">
      <alignment wrapText="1"/>
    </xf>
    <xf numFmtId="0" fontId="4" fillId="8" borderId="1" xfId="0" applyFont="1" applyFill="1" applyBorder="1" applyAlignment="1" applyProtection="1">
      <alignment vertical="center" wrapText="1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 applyProtection="1">
      <alignment horizontal="center" vertical="center" wrapText="1"/>
      <protection locked="0"/>
    </xf>
    <xf numFmtId="0" fontId="4" fillId="0" borderId="43" xfId="0" applyFont="1" applyBorder="1" applyAlignment="1" applyProtection="1">
      <alignment horizontal="center" vertical="center" wrapText="1"/>
      <protection locked="0"/>
    </xf>
    <xf numFmtId="0" fontId="7" fillId="8" borderId="1" xfId="0" applyFont="1" applyFill="1" applyBorder="1"/>
    <xf numFmtId="0" fontId="7" fillId="8" borderId="1" xfId="0" applyFont="1" applyFill="1" applyBorder="1" applyProtection="1">
      <protection locked="0"/>
    </xf>
    <xf numFmtId="0" fontId="4" fillId="0" borderId="43" xfId="0" applyFont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/>
    <xf numFmtId="0" fontId="7" fillId="0" borderId="1" xfId="0" applyFont="1" applyFill="1" applyBorder="1" applyProtection="1">
      <protection locked="0"/>
    </xf>
    <xf numFmtId="0" fontId="64" fillId="8" borderId="1" xfId="0" applyFont="1" applyFill="1" applyBorder="1" applyAlignment="1" applyProtection="1">
      <alignment horizontal="center" vertical="center" wrapText="1"/>
      <protection locked="0"/>
    </xf>
    <xf numFmtId="0" fontId="65" fillId="8" borderId="1" xfId="0" applyFont="1" applyFill="1" applyBorder="1"/>
    <xf numFmtId="0" fontId="65" fillId="8" borderId="1" xfId="0" applyFont="1" applyFill="1" applyBorder="1" applyProtection="1">
      <protection locked="0"/>
    </xf>
    <xf numFmtId="0" fontId="7" fillId="8" borderId="21" xfId="0" applyNumberFormat="1" applyFont="1" applyFill="1" applyBorder="1" applyProtection="1"/>
    <xf numFmtId="1" fontId="7" fillId="8" borderId="34" xfId="0" applyNumberFormat="1" applyFont="1" applyFill="1" applyBorder="1" applyAlignment="1" applyProtection="1">
      <alignment vertical="top" wrapText="1"/>
    </xf>
    <xf numFmtId="0" fontId="7" fillId="8" borderId="34" xfId="0" applyNumberFormat="1" applyFont="1" applyFill="1" applyBorder="1" applyAlignment="1" applyProtection="1">
      <alignment vertical="top" wrapText="1"/>
    </xf>
    <xf numFmtId="0" fontId="7" fillId="8" borderId="34" xfId="0" applyNumberFormat="1" applyFont="1" applyFill="1" applyBorder="1" applyProtection="1"/>
    <xf numFmtId="166" fontId="7" fillId="8" borderId="34" xfId="0" applyNumberFormat="1" applyFont="1" applyFill="1" applyBorder="1" applyProtection="1"/>
    <xf numFmtId="1" fontId="7" fillId="8" borderId="34" xfId="0" applyNumberFormat="1" applyFont="1" applyFill="1" applyBorder="1" applyProtection="1"/>
    <xf numFmtId="1" fontId="7" fillId="8" borderId="5" xfId="0" applyNumberFormat="1" applyFont="1" applyFill="1" applyBorder="1" applyProtection="1"/>
    <xf numFmtId="0" fontId="7" fillId="8" borderId="22" xfId="0" applyFont="1" applyFill="1" applyBorder="1" applyProtection="1"/>
    <xf numFmtId="0" fontId="7" fillId="8" borderId="1" xfId="0" applyFont="1" applyFill="1" applyBorder="1" applyProtection="1"/>
    <xf numFmtId="0" fontId="7" fillId="8" borderId="51" xfId="0" applyFont="1" applyFill="1" applyBorder="1" applyProtection="1"/>
    <xf numFmtId="0" fontId="1" fillId="0" borderId="0" xfId="0" applyFont="1"/>
    <xf numFmtId="165" fontId="44" fillId="8" borderId="5" xfId="0" applyNumberFormat="1" applyFont="1" applyFill="1" applyBorder="1" applyAlignment="1" applyProtection="1">
      <alignment horizontal="center"/>
      <protection locked="0"/>
    </xf>
    <xf numFmtId="165" fontId="44" fillId="8" borderId="5" xfId="0" applyNumberFormat="1" applyFont="1" applyFill="1" applyBorder="1" applyAlignment="1" applyProtection="1">
      <alignment horizontal="center" vertical="center"/>
      <protection locked="0"/>
    </xf>
    <xf numFmtId="169" fontId="66" fillId="0" borderId="1" xfId="0" applyNumberFormat="1" applyFont="1" applyBorder="1"/>
    <xf numFmtId="0" fontId="67" fillId="0" borderId="1" xfId="0" applyFont="1" applyBorder="1"/>
    <xf numFmtId="0" fontId="67" fillId="19" borderId="1" xfId="0" applyFont="1" applyFill="1" applyBorder="1"/>
    <xf numFmtId="0" fontId="66" fillId="3" borderId="3" xfId="0" applyFont="1" applyFill="1" applyBorder="1"/>
    <xf numFmtId="166" fontId="67" fillId="0" borderId="4" xfId="0" applyNumberFormat="1" applyFont="1" applyBorder="1"/>
    <xf numFmtId="169" fontId="66" fillId="0" borderId="4" xfId="0" applyNumberFormat="1" applyFont="1" applyBorder="1"/>
    <xf numFmtId="0" fontId="0" fillId="0" borderId="28" xfId="0" applyBorder="1"/>
    <xf numFmtId="0" fontId="66" fillId="0" borderId="34" xfId="0" applyFont="1" applyBorder="1"/>
    <xf numFmtId="0" fontId="0" fillId="0" borderId="36" xfId="0" applyBorder="1"/>
    <xf numFmtId="169" fontId="66" fillId="0" borderId="36" xfId="0" applyNumberFormat="1" applyFont="1" applyBorder="1"/>
    <xf numFmtId="0" fontId="66" fillId="3" borderId="34" xfId="0" applyFont="1" applyFill="1" applyBorder="1"/>
    <xf numFmtId="0" fontId="66" fillId="3" borderId="5" xfId="0" applyFont="1" applyFill="1" applyBorder="1"/>
    <xf numFmtId="0" fontId="67" fillId="0" borderId="51" xfId="0" applyFont="1" applyBorder="1"/>
    <xf numFmtId="169" fontId="66" fillId="0" borderId="51" xfId="0" applyNumberFormat="1" applyFont="1" applyBorder="1"/>
    <xf numFmtId="169" fontId="66" fillId="0" borderId="52" xfId="0" applyNumberFormat="1" applyFont="1" applyBorder="1"/>
    <xf numFmtId="49" fontId="52" fillId="0" borderId="39" xfId="0" applyNumberFormat="1" applyFont="1" applyFill="1" applyBorder="1" applyAlignment="1">
      <alignment horizontal="left"/>
    </xf>
    <xf numFmtId="49" fontId="52" fillId="0" borderId="39" xfId="0" applyNumberFormat="1" applyFont="1" applyFill="1" applyBorder="1" applyAlignment="1" applyProtection="1">
      <alignment horizontal="left"/>
      <protection locked="0"/>
    </xf>
    <xf numFmtId="0" fontId="52" fillId="0" borderId="39" xfId="0" applyFont="1" applyFill="1" applyBorder="1" applyAlignment="1" applyProtection="1">
      <alignment horizontal="center"/>
      <protection locked="0"/>
    </xf>
    <xf numFmtId="0" fontId="52" fillId="0" borderId="48" xfId="0" applyFont="1" applyFill="1" applyBorder="1" applyAlignment="1" applyProtection="1">
      <alignment horizontal="center"/>
      <protection locked="0"/>
    </xf>
    <xf numFmtId="0" fontId="52" fillId="0" borderId="32" xfId="0" applyFont="1" applyFill="1" applyBorder="1" applyAlignment="1" applyProtection="1">
      <alignment horizontal="center"/>
      <protection locked="0"/>
    </xf>
    <xf numFmtId="0" fontId="52" fillId="0" borderId="22" xfId="0" applyFont="1" applyFill="1" applyBorder="1" applyAlignment="1" applyProtection="1">
      <alignment horizontal="center"/>
      <protection locked="0"/>
    </xf>
    <xf numFmtId="0" fontId="52" fillId="0" borderId="23" xfId="0" applyFont="1" applyFill="1" applyBorder="1" applyAlignment="1" applyProtection="1">
      <alignment horizontal="center"/>
      <protection locked="0"/>
    </xf>
    <xf numFmtId="1" fontId="52" fillId="5" borderId="21" xfId="0" applyNumberFormat="1" applyFont="1" applyFill="1" applyBorder="1" applyAlignment="1">
      <alignment horizontal="center"/>
    </xf>
    <xf numFmtId="1" fontId="52" fillId="5" borderId="22" xfId="0" applyNumberFormat="1" applyFont="1" applyFill="1" applyBorder="1" applyAlignment="1">
      <alignment horizontal="center"/>
    </xf>
    <xf numFmtId="1" fontId="52" fillId="5" borderId="24" xfId="0" applyNumberFormat="1" applyFont="1" applyFill="1" applyBorder="1" applyAlignment="1">
      <alignment horizontal="center"/>
    </xf>
    <xf numFmtId="2" fontId="52" fillId="0" borderId="21" xfId="0" applyNumberFormat="1" applyFont="1" applyFill="1" applyBorder="1"/>
    <xf numFmtId="2" fontId="52" fillId="0" borderId="24" xfId="0" applyNumberFormat="1" applyFont="1" applyFill="1" applyBorder="1"/>
    <xf numFmtId="2" fontId="52" fillId="0" borderId="39" xfId="0" applyNumberFormat="1" applyFont="1" applyFill="1" applyBorder="1" applyAlignment="1" applyProtection="1">
      <alignment wrapText="1"/>
      <protection locked="0"/>
    </xf>
    <xf numFmtId="0" fontId="52" fillId="5" borderId="48" xfId="0" applyFont="1" applyFill="1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/>
      <protection locked="0"/>
    </xf>
    <xf numFmtId="0" fontId="52" fillId="4" borderId="31" xfId="0" applyFont="1" applyFill="1" applyBorder="1" applyAlignment="1" applyProtection="1">
      <alignment horizontal="center"/>
    </xf>
    <xf numFmtId="0" fontId="52" fillId="4" borderId="4" xfId="0" applyFont="1" applyFill="1" applyBorder="1" applyAlignment="1" applyProtection="1">
      <alignment horizontal="center"/>
    </xf>
    <xf numFmtId="2" fontId="52" fillId="4" borderId="3" xfId="0" applyNumberFormat="1" applyFont="1" applyFill="1" applyBorder="1" applyProtection="1"/>
    <xf numFmtId="2" fontId="52" fillId="4" borderId="28" xfId="0" applyNumberFormat="1" applyFont="1" applyFill="1" applyBorder="1" applyProtection="1"/>
    <xf numFmtId="0" fontId="4" fillId="4" borderId="31" xfId="0" applyFont="1" applyFill="1" applyBorder="1" applyAlignment="1" applyProtection="1">
      <alignment horizontal="center"/>
    </xf>
    <xf numFmtId="49" fontId="52" fillId="4" borderId="58" xfId="0" applyNumberFormat="1" applyFont="1" applyFill="1" applyBorder="1" applyAlignment="1" applyProtection="1">
      <alignment horizontal="left"/>
    </xf>
    <xf numFmtId="49" fontId="52" fillId="4" borderId="49" xfId="0" applyNumberFormat="1" applyFont="1" applyFill="1" applyBorder="1" applyAlignment="1" applyProtection="1">
      <alignment horizontal="left"/>
    </xf>
    <xf numFmtId="0" fontId="52" fillId="4" borderId="58" xfId="0" applyFont="1" applyFill="1" applyBorder="1" applyAlignment="1" applyProtection="1">
      <alignment horizontal="center"/>
    </xf>
    <xf numFmtId="0" fontId="52" fillId="4" borderId="67" xfId="0" applyFont="1" applyFill="1" applyBorder="1" applyAlignment="1" applyProtection="1">
      <alignment horizontal="center"/>
    </xf>
    <xf numFmtId="0" fontId="52" fillId="4" borderId="70" xfId="0" applyFont="1" applyFill="1" applyBorder="1" applyAlignment="1" applyProtection="1">
      <alignment horizontal="center"/>
    </xf>
    <xf numFmtId="0" fontId="52" fillId="4" borderId="51" xfId="0" applyFont="1" applyFill="1" applyBorder="1" applyAlignment="1" applyProtection="1">
      <alignment horizontal="center"/>
    </xf>
    <xf numFmtId="0" fontId="52" fillId="4" borderId="68" xfId="0" applyFont="1" applyFill="1" applyBorder="1" applyAlignment="1" applyProtection="1">
      <alignment horizontal="center"/>
    </xf>
    <xf numFmtId="0" fontId="52" fillId="4" borderId="69" xfId="0" applyFont="1" applyFill="1" applyBorder="1" applyAlignment="1" applyProtection="1">
      <alignment horizontal="center"/>
    </xf>
    <xf numFmtId="1" fontId="52" fillId="4" borderId="5" xfId="0" applyNumberFormat="1" applyFont="1" applyFill="1" applyBorder="1" applyAlignment="1" applyProtection="1">
      <alignment horizontal="center"/>
    </xf>
    <xf numFmtId="1" fontId="52" fillId="4" borderId="51" xfId="0" applyNumberFormat="1" applyFont="1" applyFill="1" applyBorder="1" applyAlignment="1" applyProtection="1">
      <alignment horizontal="center"/>
    </xf>
    <xf numFmtId="1" fontId="52" fillId="4" borderId="52" xfId="0" applyNumberFormat="1" applyFont="1" applyFill="1" applyBorder="1" applyAlignment="1" applyProtection="1">
      <alignment horizontal="center"/>
    </xf>
    <xf numFmtId="2" fontId="52" fillId="4" borderId="5" xfId="0" applyNumberFormat="1" applyFont="1" applyFill="1" applyBorder="1" applyProtection="1"/>
    <xf numFmtId="2" fontId="52" fillId="4" borderId="52" xfId="0" applyNumberFormat="1" applyFont="1" applyFill="1" applyBorder="1" applyProtection="1"/>
    <xf numFmtId="2" fontId="52" fillId="4" borderId="58" xfId="0" applyNumberFormat="1" applyFont="1" applyFill="1" applyBorder="1" applyProtection="1"/>
    <xf numFmtId="0" fontId="52" fillId="4" borderId="67" xfId="0" applyFont="1" applyFill="1" applyBorder="1" applyAlignment="1" applyProtection="1">
      <alignment horizontal="center" vertical="center"/>
    </xf>
    <xf numFmtId="0" fontId="4" fillId="4" borderId="70" xfId="0" applyFont="1" applyFill="1" applyBorder="1" applyAlignment="1" applyProtection="1">
      <alignment horizontal="center"/>
    </xf>
    <xf numFmtId="1" fontId="52" fillId="5" borderId="55" xfId="0" applyNumberFormat="1" applyFont="1" applyFill="1" applyBorder="1" applyAlignment="1">
      <alignment horizontal="center"/>
    </xf>
    <xf numFmtId="0" fontId="9" fillId="12" borderId="2" xfId="0" applyFont="1" applyFill="1" applyBorder="1" applyAlignment="1" applyProtection="1">
      <alignment horizontal="left"/>
    </xf>
    <xf numFmtId="0" fontId="9" fillId="6" borderId="73" xfId="0" applyFont="1" applyFill="1" applyBorder="1" applyAlignment="1" applyProtection="1">
      <alignment horizontal="center" textRotation="90" wrapText="1"/>
    </xf>
    <xf numFmtId="0" fontId="7" fillId="0" borderId="29" xfId="0" applyFont="1" applyBorder="1" applyProtection="1"/>
    <xf numFmtId="0" fontId="7" fillId="0" borderId="30" xfId="0" applyFont="1" applyBorder="1" applyProtection="1"/>
    <xf numFmtId="0" fontId="7" fillId="0" borderId="41" xfId="0" applyFont="1" applyBorder="1" applyProtection="1"/>
    <xf numFmtId="0" fontId="7" fillId="0" borderId="58" xfId="0" applyFont="1" applyBorder="1" applyProtection="1"/>
    <xf numFmtId="0" fontId="7" fillId="0" borderId="79" xfId="0" applyFont="1" applyBorder="1" applyProtection="1"/>
    <xf numFmtId="0" fontId="9" fillId="0" borderId="29" xfId="0" applyFont="1" applyBorder="1" applyProtection="1"/>
    <xf numFmtId="0" fontId="9" fillId="0" borderId="30" xfId="0" applyFont="1" applyBorder="1" applyProtection="1"/>
    <xf numFmtId="0" fontId="9" fillId="0" borderId="41" xfId="0" applyFont="1" applyBorder="1" applyProtection="1"/>
    <xf numFmtId="0" fontId="9" fillId="0" borderId="76" xfId="0" applyFont="1" applyBorder="1" applyProtection="1"/>
    <xf numFmtId="0" fontId="9" fillId="0" borderId="58" xfId="0" applyFont="1" applyBorder="1" applyProtection="1"/>
    <xf numFmtId="0" fontId="9" fillId="0" borderId="79" xfId="0" applyFont="1" applyBorder="1" applyProtection="1"/>
    <xf numFmtId="0" fontId="7" fillId="9" borderId="25" xfId="0" applyFont="1" applyFill="1" applyBorder="1" applyAlignment="1" applyProtection="1">
      <alignment horizontal="center" vertical="center"/>
    </xf>
    <xf numFmtId="0" fontId="7" fillId="8" borderId="28" xfId="0" applyFont="1" applyFill="1" applyBorder="1" applyProtection="1"/>
    <xf numFmtId="0" fontId="9" fillId="12" borderId="65" xfId="0" applyFont="1" applyFill="1" applyBorder="1" applyAlignment="1" applyProtection="1">
      <alignment wrapText="1"/>
    </xf>
    <xf numFmtId="0" fontId="7" fillId="10" borderId="14" xfId="0" applyFont="1" applyFill="1" applyBorder="1" applyAlignment="1" applyProtection="1">
      <alignment horizontal="center" vertical="center"/>
    </xf>
    <xf numFmtId="0" fontId="7" fillId="10" borderId="15" xfId="0" applyFont="1" applyFill="1" applyBorder="1" applyAlignment="1" applyProtection="1">
      <alignment horizontal="center" vertical="center"/>
    </xf>
    <xf numFmtId="0" fontId="7" fillId="10" borderId="16" xfId="0" applyFont="1" applyFill="1" applyBorder="1" applyAlignment="1" applyProtection="1">
      <alignment horizontal="center" vertical="center"/>
    </xf>
    <xf numFmtId="0" fontId="7" fillId="8" borderId="77" xfId="0" applyFont="1" applyFill="1" applyBorder="1" applyProtection="1"/>
    <xf numFmtId="0" fontId="7" fillId="8" borderId="45" xfId="0" applyFont="1" applyFill="1" applyBorder="1" applyProtection="1"/>
    <xf numFmtId="0" fontId="7" fillId="8" borderId="56" xfId="0" applyFont="1" applyFill="1" applyBorder="1" applyProtection="1"/>
    <xf numFmtId="0" fontId="7" fillId="8" borderId="69" xfId="0" applyFont="1" applyFill="1" applyBorder="1" applyProtection="1"/>
    <xf numFmtId="0" fontId="7" fillId="8" borderId="41" xfId="0" applyFont="1" applyFill="1" applyBorder="1" applyAlignment="1" applyProtection="1">
      <alignment horizontal="center" vertical="center"/>
    </xf>
    <xf numFmtId="0" fontId="14" fillId="8" borderId="6" xfId="0" applyFont="1" applyFill="1" applyBorder="1" applyAlignment="1" applyProtection="1">
      <alignment horizontal="center" vertical="center"/>
    </xf>
    <xf numFmtId="0" fontId="7" fillId="8" borderId="57" xfId="0" applyFont="1" applyFill="1" applyBorder="1" applyProtection="1"/>
    <xf numFmtId="0" fontId="7" fillId="8" borderId="63" xfId="0" applyFont="1" applyFill="1" applyBorder="1" applyProtection="1"/>
    <xf numFmtId="0" fontId="7" fillId="8" borderId="3" xfId="0" applyFont="1" applyFill="1" applyBorder="1" applyProtection="1"/>
    <xf numFmtId="0" fontId="7" fillId="8" borderId="34" xfId="0" applyFont="1" applyFill="1" applyBorder="1" applyProtection="1"/>
    <xf numFmtId="0" fontId="7" fillId="8" borderId="5" xfId="0" applyFont="1" applyFill="1" applyBorder="1" applyProtection="1"/>
    <xf numFmtId="0" fontId="9" fillId="12" borderId="17" xfId="0" applyFont="1" applyFill="1" applyBorder="1" applyAlignment="1" applyProtection="1">
      <alignment wrapText="1"/>
    </xf>
    <xf numFmtId="0" fontId="9" fillId="12" borderId="0" xfId="0" applyFont="1" applyFill="1" applyBorder="1" applyAlignment="1" applyProtection="1">
      <alignment wrapText="1"/>
    </xf>
    <xf numFmtId="0" fontId="9" fillId="12" borderId="7" xfId="0" applyFont="1" applyFill="1" applyBorder="1" applyAlignment="1" applyProtection="1">
      <alignment wrapText="1"/>
    </xf>
    <xf numFmtId="165" fontId="44" fillId="8" borderId="55" xfId="0" applyNumberFormat="1" applyFont="1" applyFill="1" applyBorder="1" applyAlignment="1" applyProtection="1">
      <alignment horizontal="center"/>
      <protection locked="0"/>
    </xf>
    <xf numFmtId="0" fontId="45" fillId="0" borderId="68" xfId="0" applyNumberFormat="1" applyFont="1" applyFill="1" applyBorder="1" applyAlignment="1" applyProtection="1">
      <alignment horizontal="center" vertical="center"/>
      <protection locked="0"/>
    </xf>
    <xf numFmtId="0" fontId="45" fillId="8" borderId="68" xfId="0" applyNumberFormat="1" applyFont="1" applyFill="1" applyBorder="1" applyAlignment="1" applyProtection="1">
      <alignment horizontal="center" vertical="center"/>
      <protection locked="0"/>
    </xf>
    <xf numFmtId="165" fontId="44" fillId="8" borderId="69" xfId="0" applyNumberFormat="1" applyFont="1" applyFill="1" applyBorder="1" applyAlignment="1" applyProtection="1">
      <alignment horizontal="center"/>
      <protection locked="0"/>
    </xf>
    <xf numFmtId="165" fontId="44" fillId="8" borderId="28" xfId="0" applyNumberFormat="1" applyFont="1" applyFill="1" applyBorder="1" applyAlignment="1" applyProtection="1">
      <alignment horizontal="center"/>
      <protection locked="0"/>
    </xf>
    <xf numFmtId="165" fontId="44" fillId="8" borderId="55" xfId="0" applyNumberFormat="1" applyFont="1" applyFill="1" applyBorder="1" applyAlignment="1" applyProtection="1">
      <alignment horizontal="center" vertical="center"/>
      <protection locked="0"/>
    </xf>
    <xf numFmtId="165" fontId="44" fillId="8" borderId="69" xfId="0" applyNumberFormat="1" applyFont="1" applyFill="1" applyBorder="1" applyAlignment="1" applyProtection="1">
      <alignment horizontal="center" vertical="center"/>
      <protection locked="0"/>
    </xf>
    <xf numFmtId="165" fontId="44" fillId="8" borderId="28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quotePrefix="1" applyFont="1" applyBorder="1" applyProtection="1"/>
    <xf numFmtId="0" fontId="7" fillId="0" borderId="51" xfId="0" quotePrefix="1" applyFont="1" applyBorder="1" applyProtection="1"/>
    <xf numFmtId="0" fontId="7" fillId="0" borderId="3" xfId="0" quotePrefix="1" applyFont="1" applyBorder="1" applyProtection="1"/>
    <xf numFmtId="0" fontId="7" fillId="0" borderId="4" xfId="0" quotePrefix="1" applyFont="1" applyBorder="1" applyProtection="1"/>
    <xf numFmtId="0" fontId="11" fillId="9" borderId="29" xfId="0" applyFont="1" applyFill="1" applyBorder="1" applyAlignment="1" applyProtection="1">
      <alignment horizontal="center" vertical="center"/>
    </xf>
    <xf numFmtId="0" fontId="14" fillId="3" borderId="53" xfId="0" applyFont="1" applyFill="1" applyBorder="1" applyAlignment="1" applyProtection="1">
      <alignment horizontal="center" vertical="center"/>
    </xf>
    <xf numFmtId="0" fontId="52" fillId="0" borderId="66" xfId="0" applyFont="1" applyFill="1" applyBorder="1" applyAlignment="1">
      <alignment horizontal="center"/>
    </xf>
    <xf numFmtId="0" fontId="52" fillId="0" borderId="1" xfId="0" applyFont="1" applyBorder="1" applyAlignment="1">
      <alignment horizontal="center" vertical="center"/>
    </xf>
    <xf numFmtId="0" fontId="7" fillId="0" borderId="0" xfId="0" applyFont="1" applyFill="1" applyBorder="1" applyProtection="1">
      <protection locked="0"/>
    </xf>
    <xf numFmtId="0" fontId="7" fillId="0" borderId="0" xfId="0" applyFont="1" applyBorder="1" applyProtection="1">
      <protection locked="0"/>
    </xf>
    <xf numFmtId="11" fontId="4" fillId="0" borderId="1" xfId="2" applyNumberFormat="1" applyFont="1" applyBorder="1" applyAlignment="1" applyProtection="1">
      <alignment horizontal="justify" vertical="center" wrapText="1"/>
      <protection locked="0"/>
    </xf>
    <xf numFmtId="0" fontId="6" fillId="5" borderId="22" xfId="0" applyFont="1" applyFill="1" applyBorder="1" applyAlignment="1">
      <alignment horizontal="justify" vertical="center" wrapText="1"/>
    </xf>
    <xf numFmtId="0" fontId="6" fillId="5" borderId="22" xfId="0" applyFont="1" applyFill="1" applyBorder="1" applyAlignment="1">
      <alignment vertical="center" wrapText="1"/>
    </xf>
    <xf numFmtId="0" fontId="6" fillId="5" borderId="22" xfId="0" applyFont="1" applyFill="1" applyBorder="1" applyAlignment="1">
      <alignment horizontal="center" vertical="center" wrapText="1"/>
    </xf>
    <xf numFmtId="0" fontId="6" fillId="5" borderId="43" xfId="0" applyFont="1" applyFill="1" applyBorder="1" applyAlignment="1">
      <alignment horizontal="justify" vertical="center" wrapText="1"/>
    </xf>
    <xf numFmtId="0" fontId="6" fillId="5" borderId="43" xfId="0" applyFont="1" applyFill="1" applyBorder="1" applyAlignment="1">
      <alignment vertical="center" wrapText="1"/>
    </xf>
    <xf numFmtId="0" fontId="4" fillId="5" borderId="22" xfId="0" applyFont="1" applyFill="1" applyBorder="1" applyAlignment="1" applyProtection="1">
      <alignment horizontal="justify" vertical="center" wrapText="1"/>
      <protection locked="0"/>
    </xf>
    <xf numFmtId="11" fontId="4" fillId="0" borderId="1" xfId="2" applyNumberFormat="1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right"/>
    </xf>
    <xf numFmtId="0" fontId="7" fillId="0" borderId="2" xfId="0" applyFont="1" applyBorder="1" applyAlignment="1" applyProtection="1"/>
    <xf numFmtId="0" fontId="7" fillId="0" borderId="65" xfId="0" applyFont="1" applyBorder="1" applyAlignment="1" applyProtection="1"/>
    <xf numFmtId="0" fontId="7" fillId="0" borderId="2" xfId="0" applyFont="1" applyBorder="1" applyAlignment="1" applyProtection="1">
      <alignment wrapText="1"/>
    </xf>
    <xf numFmtId="0" fontId="7" fillId="0" borderId="80" xfId="0" applyFont="1" applyBorder="1" applyAlignment="1"/>
    <xf numFmtId="0" fontId="7" fillId="0" borderId="71" xfId="0" applyFont="1" applyBorder="1" applyAlignment="1"/>
    <xf numFmtId="0" fontId="7" fillId="0" borderId="72" xfId="0" applyFont="1" applyBorder="1" applyAlignment="1"/>
    <xf numFmtId="0" fontId="7" fillId="0" borderId="0" xfId="0" applyFont="1" applyBorder="1" applyAlignment="1"/>
    <xf numFmtId="0" fontId="0" fillId="0" borderId="80" xfId="0" applyBorder="1" applyAlignment="1"/>
    <xf numFmtId="0" fontId="52" fillId="0" borderId="57" xfId="0" applyFont="1" applyFill="1" applyBorder="1" applyAlignment="1" applyProtection="1">
      <alignment horizontal="center" vertical="center" wrapText="1"/>
      <protection locked="0"/>
    </xf>
    <xf numFmtId="0" fontId="52" fillId="0" borderId="61" xfId="0" applyFont="1" applyFill="1" applyBorder="1" applyAlignment="1" applyProtection="1">
      <alignment horizontal="center" vertical="center" wrapText="1"/>
      <protection locked="0"/>
    </xf>
    <xf numFmtId="0" fontId="52" fillId="0" borderId="63" xfId="0" applyFont="1" applyFill="1" applyBorder="1" applyAlignment="1" applyProtection="1">
      <alignment horizontal="center" vertical="center" wrapText="1"/>
      <protection locked="0"/>
    </xf>
    <xf numFmtId="0" fontId="52" fillId="0" borderId="60" xfId="0" applyFont="1" applyFill="1" applyBorder="1" applyAlignment="1">
      <alignment horizontal="center" vertical="center" wrapText="1"/>
    </xf>
    <xf numFmtId="0" fontId="52" fillId="0" borderId="61" xfId="0" applyFont="1" applyFill="1" applyBorder="1" applyAlignment="1">
      <alignment horizontal="center" vertical="center" wrapText="1"/>
    </xf>
    <xf numFmtId="0" fontId="52" fillId="0" borderId="63" xfId="0" applyFont="1" applyFill="1" applyBorder="1" applyAlignment="1">
      <alignment horizontal="center" vertical="center" wrapText="1"/>
    </xf>
    <xf numFmtId="0" fontId="52" fillId="0" borderId="62" xfId="0" applyFont="1" applyFill="1" applyBorder="1" applyAlignment="1">
      <alignment horizontal="center" vertical="center" wrapText="1"/>
    </xf>
    <xf numFmtId="0" fontId="52" fillId="15" borderId="60" xfId="0" applyFont="1" applyFill="1" applyBorder="1" applyAlignment="1">
      <alignment horizontal="center" vertical="center" wrapText="1"/>
    </xf>
    <xf numFmtId="0" fontId="52" fillId="15" borderId="63" xfId="0" applyFont="1" applyFill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57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52" fillId="0" borderId="42" xfId="0" applyFont="1" applyFill="1" applyBorder="1" applyAlignment="1" applyProtection="1">
      <alignment horizontal="center" vertical="center" wrapText="1"/>
      <protection locked="0"/>
    </xf>
    <xf numFmtId="0" fontId="52" fillId="0" borderId="43" xfId="0" applyFont="1" applyFill="1" applyBorder="1" applyAlignment="1" applyProtection="1">
      <alignment horizontal="center" vertical="center" wrapText="1"/>
      <protection locked="0"/>
    </xf>
    <xf numFmtId="0" fontId="52" fillId="0" borderId="45" xfId="0" applyFont="1" applyFill="1" applyBorder="1" applyAlignment="1" applyProtection="1">
      <alignment horizontal="center" vertical="center" wrapText="1"/>
      <protection locked="0"/>
    </xf>
    <xf numFmtId="0" fontId="52" fillId="0" borderId="42" xfId="0" applyFont="1" applyFill="1" applyBorder="1" applyAlignment="1">
      <alignment horizontal="center" vertical="center" wrapText="1"/>
    </xf>
    <xf numFmtId="0" fontId="52" fillId="0" borderId="43" xfId="0" applyFont="1" applyFill="1" applyBorder="1" applyAlignment="1">
      <alignment horizontal="center" vertical="center" wrapText="1"/>
    </xf>
    <xf numFmtId="0" fontId="52" fillId="0" borderId="45" xfId="0" applyFont="1" applyFill="1" applyBorder="1" applyAlignment="1">
      <alignment horizontal="center" vertical="center" wrapText="1"/>
    </xf>
    <xf numFmtId="0" fontId="52" fillId="0" borderId="44" xfId="0" applyFont="1" applyFill="1" applyBorder="1" applyAlignment="1">
      <alignment horizontal="center" vertical="center" wrapText="1"/>
    </xf>
    <xf numFmtId="0" fontId="52" fillId="15" borderId="42" xfId="0" applyFont="1" applyFill="1" applyBorder="1" applyAlignment="1">
      <alignment horizontal="center" vertical="center" wrapText="1"/>
    </xf>
    <xf numFmtId="0" fontId="52" fillId="15" borderId="45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11" fontId="4" fillId="4" borderId="33" xfId="0" applyNumberFormat="1" applyFont="1" applyFill="1" applyBorder="1" applyAlignment="1" applyProtection="1">
      <alignment horizontal="center"/>
    </xf>
    <xf numFmtId="2" fontId="4" fillId="4" borderId="28" xfId="0" applyNumberFormat="1" applyFont="1" applyFill="1" applyBorder="1" applyAlignment="1" applyProtection="1">
      <alignment horizontal="center"/>
    </xf>
    <xf numFmtId="11" fontId="4" fillId="4" borderId="38" xfId="0" applyNumberFormat="1" applyFont="1" applyFill="1" applyBorder="1" applyAlignment="1" applyProtection="1">
      <alignment horizontal="center"/>
    </xf>
    <xf numFmtId="11" fontId="4" fillId="4" borderId="59" xfId="0" applyNumberFormat="1" applyFont="1" applyFill="1" applyBorder="1" applyAlignment="1" applyProtection="1">
      <alignment horizontal="center"/>
    </xf>
    <xf numFmtId="11" fontId="4" fillId="0" borderId="26" xfId="0" applyNumberFormat="1" applyFont="1" applyFill="1" applyBorder="1" applyAlignment="1" applyProtection="1">
      <alignment horizontal="center"/>
      <protection locked="0"/>
    </xf>
    <xf numFmtId="11" fontId="4" fillId="0" borderId="38" xfId="0" applyNumberFormat="1" applyFont="1" applyFill="1" applyBorder="1" applyAlignment="1" applyProtection="1">
      <alignment horizontal="center"/>
      <protection locked="0"/>
    </xf>
    <xf numFmtId="11" fontId="4" fillId="0" borderId="59" xfId="0" applyNumberFormat="1" applyFont="1" applyFill="1" applyBorder="1" applyAlignment="1" applyProtection="1">
      <alignment horizontal="center"/>
      <protection locked="0"/>
    </xf>
    <xf numFmtId="2" fontId="4" fillId="4" borderId="36" xfId="0" applyNumberFormat="1" applyFont="1" applyFill="1" applyBorder="1" applyAlignment="1" applyProtection="1">
      <alignment horizontal="center"/>
    </xf>
    <xf numFmtId="2" fontId="4" fillId="4" borderId="52" xfId="0" applyNumberFormat="1" applyFont="1" applyFill="1" applyBorder="1" applyAlignment="1" applyProtection="1">
      <alignment horizontal="center"/>
    </xf>
    <xf numFmtId="2" fontId="4" fillId="0" borderId="24" xfId="0" applyNumberFormat="1" applyFont="1" applyFill="1" applyBorder="1" applyAlignment="1" applyProtection="1">
      <alignment horizontal="center"/>
      <protection locked="0"/>
    </xf>
    <xf numFmtId="2" fontId="4" fillId="0" borderId="36" xfId="0" applyNumberFormat="1" applyFont="1" applyFill="1" applyBorder="1" applyAlignment="1" applyProtection="1">
      <alignment horizontal="center"/>
      <protection locked="0"/>
    </xf>
    <xf numFmtId="2" fontId="4" fillId="0" borderId="52" xfId="0" applyNumberFormat="1" applyFont="1" applyFill="1" applyBorder="1" applyAlignment="1" applyProtection="1">
      <alignment horizontal="center"/>
      <protection locked="0"/>
    </xf>
    <xf numFmtId="0" fontId="7" fillId="8" borderId="12" xfId="0" applyFont="1" applyFill="1" applyBorder="1" applyAlignment="1" applyProtection="1">
      <alignment horizontal="center" vertical="center"/>
    </xf>
    <xf numFmtId="0" fontId="7" fillId="8" borderId="8" xfId="0" applyFont="1" applyFill="1" applyBorder="1" applyAlignment="1" applyProtection="1">
      <alignment horizontal="center" vertical="center"/>
    </xf>
    <xf numFmtId="0" fontId="7" fillId="8" borderId="9" xfId="0" applyFont="1" applyFill="1" applyBorder="1" applyAlignment="1" applyProtection="1">
      <alignment horizontal="center" vertical="center"/>
    </xf>
    <xf numFmtId="0" fontId="7" fillId="8" borderId="11" xfId="0" applyFont="1" applyFill="1" applyBorder="1" applyAlignment="1" applyProtection="1">
      <alignment horizontal="center" vertical="center"/>
    </xf>
    <xf numFmtId="0" fontId="7" fillId="9" borderId="67" xfId="0" applyFont="1" applyFill="1" applyBorder="1" applyAlignment="1" applyProtection="1">
      <alignment horizontal="center" vertical="center"/>
    </xf>
    <xf numFmtId="0" fontId="7" fillId="9" borderId="12" xfId="0" applyFont="1" applyFill="1" applyBorder="1" applyAlignment="1" applyProtection="1">
      <alignment horizontal="center" vertical="center"/>
    </xf>
    <xf numFmtId="0" fontId="7" fillId="8" borderId="10" xfId="0" applyFont="1" applyFill="1" applyBorder="1" applyAlignment="1" applyProtection="1">
      <alignment horizontal="center" vertical="center"/>
    </xf>
    <xf numFmtId="0" fontId="7" fillId="8" borderId="64" xfId="0" applyFont="1" applyFill="1" applyBorder="1" applyAlignment="1" applyProtection="1">
      <alignment horizontal="center" vertical="center"/>
    </xf>
    <xf numFmtId="0" fontId="7" fillId="9" borderId="6" xfId="0" applyFont="1" applyFill="1" applyBorder="1" applyAlignment="1" applyProtection="1">
      <alignment horizontal="center" vertical="center"/>
    </xf>
    <xf numFmtId="0" fontId="7" fillId="10" borderId="12" xfId="0" applyFont="1" applyFill="1" applyBorder="1" applyAlignment="1" applyProtection="1">
      <alignment horizontal="center" vertical="center"/>
    </xf>
    <xf numFmtId="0" fontId="7" fillId="10" borderId="64" xfId="0" applyFont="1" applyFill="1" applyBorder="1" applyAlignment="1" applyProtection="1">
      <alignment horizontal="center" vertical="center"/>
    </xf>
    <xf numFmtId="0" fontId="7" fillId="8" borderId="55" xfId="0" applyFont="1" applyFill="1" applyBorder="1" applyAlignment="1" applyProtection="1">
      <alignment horizontal="center" vertical="center"/>
    </xf>
    <xf numFmtId="0" fontId="7" fillId="8" borderId="68" xfId="0" applyFont="1" applyFill="1" applyBorder="1" applyAlignment="1" applyProtection="1">
      <alignment horizontal="center" vertical="center"/>
    </xf>
    <xf numFmtId="0" fontId="7" fillId="8" borderId="69" xfId="0" applyFont="1" applyFill="1" applyBorder="1" applyAlignment="1" applyProtection="1">
      <alignment horizontal="center" vertical="center"/>
    </xf>
    <xf numFmtId="0" fontId="7" fillId="0" borderId="25" xfId="0" quotePrefix="1" applyFont="1" applyBorder="1" applyProtection="1"/>
    <xf numFmtId="0" fontId="7" fillId="8" borderId="25" xfId="0" applyFont="1" applyFill="1" applyBorder="1" applyAlignment="1" applyProtection="1">
      <alignment horizontal="center" vertical="center"/>
    </xf>
    <xf numFmtId="0" fontId="7" fillId="8" borderId="37" xfId="0" applyFont="1" applyFill="1" applyBorder="1" applyAlignment="1" applyProtection="1">
      <alignment horizontal="center" vertical="center"/>
    </xf>
    <xf numFmtId="0" fontId="7" fillId="8" borderId="67" xfId="0" applyFont="1" applyFill="1" applyBorder="1" applyAlignment="1" applyProtection="1">
      <alignment horizontal="center" vertical="center"/>
    </xf>
    <xf numFmtId="0" fontId="7" fillId="0" borderId="74" xfId="0" applyFont="1" applyBorder="1" applyProtection="1"/>
    <xf numFmtId="0" fontId="9" fillId="12" borderId="2" xfId="0" applyFont="1" applyFill="1" applyBorder="1" applyAlignment="1" applyProtection="1"/>
    <xf numFmtId="0" fontId="9" fillId="8" borderId="7" xfId="0" applyFont="1" applyFill="1" applyBorder="1" applyAlignment="1" applyProtection="1">
      <alignment vertical="center" wrapText="1"/>
    </xf>
    <xf numFmtId="0" fontId="9" fillId="8" borderId="17" xfId="0" applyFont="1" applyFill="1" applyBorder="1" applyAlignment="1" applyProtection="1">
      <alignment vertical="center" wrapText="1"/>
    </xf>
    <xf numFmtId="0" fontId="9" fillId="8" borderId="0" xfId="0" applyFont="1" applyFill="1" applyBorder="1" applyAlignment="1" applyProtection="1">
      <alignment vertical="center" wrapText="1"/>
    </xf>
    <xf numFmtId="0" fontId="11" fillId="8" borderId="6" xfId="0" applyFont="1" applyFill="1" applyBorder="1" applyProtection="1"/>
    <xf numFmtId="0" fontId="11" fillId="8" borderId="12" xfId="0" applyFont="1" applyFill="1" applyBorder="1" applyProtection="1"/>
    <xf numFmtId="0" fontId="11" fillId="8" borderId="8" xfId="0" applyFont="1" applyFill="1" applyBorder="1" applyProtection="1"/>
    <xf numFmtId="0" fontId="11" fillId="8" borderId="9" xfId="0" applyFont="1" applyFill="1" applyBorder="1" applyProtection="1"/>
    <xf numFmtId="0" fontId="11" fillId="8" borderId="11" xfId="0" applyFont="1" applyFill="1" applyBorder="1" applyProtection="1"/>
    <xf numFmtId="0" fontId="7" fillId="8" borderId="12" xfId="0" applyFont="1" applyFill="1" applyBorder="1" applyProtection="1"/>
    <xf numFmtId="0" fontId="11" fillId="9" borderId="8" xfId="0" applyFont="1" applyFill="1" applyBorder="1" applyProtection="1"/>
    <xf numFmtId="0" fontId="11" fillId="9" borderId="9" xfId="0" applyFont="1" applyFill="1" applyBorder="1" applyProtection="1"/>
    <xf numFmtId="165" fontId="49" fillId="9" borderId="11" xfId="0" applyNumberFormat="1" applyFont="1" applyFill="1" applyBorder="1" applyProtection="1"/>
    <xf numFmtId="0" fontId="11" fillId="9" borderId="11" xfId="0" applyFont="1" applyFill="1" applyBorder="1" applyProtection="1"/>
    <xf numFmtId="0" fontId="49" fillId="8" borderId="6" xfId="0" applyFont="1" applyFill="1" applyBorder="1" applyProtection="1"/>
    <xf numFmtId="0" fontId="49" fillId="8" borderId="12" xfId="0" applyFont="1" applyFill="1" applyBorder="1" applyProtection="1"/>
    <xf numFmtId="0" fontId="49" fillId="3" borderId="64" xfId="0" applyFont="1" applyFill="1" applyBorder="1" applyProtection="1"/>
    <xf numFmtId="0" fontId="49" fillId="3" borderId="9" xfId="0" applyFont="1" applyFill="1" applyBorder="1" applyProtection="1"/>
    <xf numFmtId="0" fontId="49" fillId="3" borderId="10" xfId="0" applyFont="1" applyFill="1" applyBorder="1" applyProtection="1"/>
    <xf numFmtId="0" fontId="49" fillId="3" borderId="8" xfId="0" applyFont="1" applyFill="1" applyBorder="1" applyProtection="1"/>
    <xf numFmtId="0" fontId="49" fillId="3" borderId="11" xfId="0" applyFont="1" applyFill="1" applyBorder="1" applyProtection="1"/>
    <xf numFmtId="165" fontId="49" fillId="3" borderId="11" xfId="0" applyNumberFormat="1" applyFont="1" applyFill="1" applyBorder="1" applyProtection="1"/>
    <xf numFmtId="0" fontId="49" fillId="3" borderId="12" xfId="0" applyFont="1" applyFill="1" applyBorder="1" applyProtection="1"/>
    <xf numFmtId="0" fontId="49" fillId="8" borderId="8" xfId="0" applyFont="1" applyFill="1" applyBorder="1" applyProtection="1"/>
    <xf numFmtId="0" fontId="49" fillId="8" borderId="9" xfId="0" applyFont="1" applyFill="1" applyBorder="1" applyProtection="1"/>
    <xf numFmtId="0" fontId="49" fillId="8" borderId="11" xfId="0" applyFont="1" applyFill="1" applyBorder="1" applyProtection="1"/>
    <xf numFmtId="0" fontId="7" fillId="8" borderId="2" xfId="0" applyFont="1" applyFill="1" applyBorder="1" applyAlignment="1" applyProtection="1">
      <alignment wrapText="1"/>
    </xf>
    <xf numFmtId="0" fontId="7" fillId="8" borderId="65" xfId="0" applyFont="1" applyFill="1" applyBorder="1" applyAlignment="1" applyProtection="1">
      <alignment wrapText="1"/>
    </xf>
    <xf numFmtId="0" fontId="7" fillId="0" borderId="46" xfId="0" applyFont="1" applyBorder="1" applyProtection="1"/>
    <xf numFmtId="0" fontId="7" fillId="0" borderId="2" xfId="0" applyFont="1" applyFill="1" applyBorder="1" applyAlignment="1" applyProtection="1">
      <alignment horizontal="right"/>
    </xf>
    <xf numFmtId="0" fontId="7" fillId="0" borderId="6" xfId="0" applyFont="1" applyFill="1" applyBorder="1" applyAlignment="1" applyProtection="1">
      <alignment horizontal="right"/>
    </xf>
    <xf numFmtId="0" fontId="7" fillId="8" borderId="8" xfId="0" applyFont="1" applyFill="1" applyBorder="1" applyAlignment="1" applyProtection="1">
      <alignment horizontal="right"/>
    </xf>
    <xf numFmtId="0" fontId="7" fillId="8" borderId="9" xfId="0" applyFont="1" applyFill="1" applyBorder="1" applyAlignment="1" applyProtection="1">
      <alignment horizontal="right"/>
    </xf>
    <xf numFmtId="0" fontId="7" fillId="8" borderId="11" xfId="0" applyFont="1" applyFill="1" applyBorder="1" applyAlignment="1" applyProtection="1">
      <alignment horizontal="right"/>
    </xf>
    <xf numFmtId="0" fontId="7" fillId="8" borderId="64" xfId="0" applyFont="1" applyFill="1" applyBorder="1" applyAlignment="1" applyProtection="1">
      <alignment horizontal="right"/>
    </xf>
    <xf numFmtId="0" fontId="7" fillId="0" borderId="9" xfId="0" applyFont="1" applyFill="1" applyBorder="1" applyAlignment="1" applyProtection="1">
      <alignment horizontal="right"/>
    </xf>
    <xf numFmtId="0" fontId="7" fillId="0" borderId="8" xfId="0" applyFont="1" applyFill="1" applyBorder="1" applyAlignment="1" applyProtection="1">
      <alignment horizontal="right"/>
    </xf>
    <xf numFmtId="165" fontId="7" fillId="0" borderId="11" xfId="0" applyNumberFormat="1" applyFont="1" applyFill="1" applyBorder="1" applyAlignment="1" applyProtection="1">
      <alignment horizontal="right"/>
    </xf>
    <xf numFmtId="0" fontId="7" fillId="8" borderId="13" xfId="0" applyFont="1" applyFill="1" applyBorder="1" applyProtection="1"/>
    <xf numFmtId="0" fontId="9" fillId="6" borderId="6" xfId="0" applyFont="1" applyFill="1" applyBorder="1" applyAlignment="1" applyProtection="1">
      <alignment horizontal="center" textRotation="90" wrapText="1"/>
    </xf>
    <xf numFmtId="0" fontId="8" fillId="0" borderId="71" xfId="0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41" fillId="0" borderId="6" xfId="0" applyFont="1" applyBorder="1" applyAlignment="1" applyProtection="1">
      <alignment horizontal="left"/>
    </xf>
    <xf numFmtId="0" fontId="41" fillId="0" borderId="2" xfId="0" applyFont="1" applyBorder="1" applyAlignment="1" applyProtection="1">
      <alignment horizontal="left"/>
    </xf>
    <xf numFmtId="0" fontId="41" fillId="0" borderId="64" xfId="0" applyFont="1" applyBorder="1" applyAlignment="1" applyProtection="1">
      <alignment horizontal="left"/>
    </xf>
    <xf numFmtId="0" fontId="0" fillId="0" borderId="2" xfId="0" applyBorder="1" applyAlignment="1" applyProtection="1"/>
    <xf numFmtId="0" fontId="41" fillId="0" borderId="6" xfId="0" applyFont="1" applyBorder="1" applyAlignment="1" applyProtection="1"/>
    <xf numFmtId="0" fontId="7" fillId="0" borderId="38" xfId="0" applyFont="1" applyBorder="1" applyAlignment="1" applyProtection="1">
      <alignment horizontal="center"/>
    </xf>
    <xf numFmtId="0" fontId="7" fillId="0" borderId="66" xfId="0" applyFont="1" applyBorder="1" applyAlignment="1" applyProtection="1">
      <alignment horizontal="center"/>
    </xf>
    <xf numFmtId="0" fontId="7" fillId="0" borderId="47" xfId="0" applyFont="1" applyBorder="1" applyAlignment="1" applyProtection="1">
      <alignment horizontal="center"/>
    </xf>
    <xf numFmtId="0" fontId="7" fillId="0" borderId="70" xfId="0" applyFont="1" applyBorder="1" applyAlignment="1" applyProtection="1">
      <alignment horizontal="center"/>
    </xf>
    <xf numFmtId="0" fontId="60" fillId="0" borderId="20" xfId="0" applyFont="1" applyBorder="1" applyProtection="1"/>
    <xf numFmtId="0" fontId="7" fillId="0" borderId="73" xfId="0" applyFont="1" applyBorder="1" applyProtection="1"/>
    <xf numFmtId="0" fontId="7" fillId="0" borderId="59" xfId="0" applyFont="1" applyBorder="1" applyAlignment="1" applyProtection="1">
      <alignment horizontal="center"/>
    </xf>
    <xf numFmtId="0" fontId="7" fillId="0" borderId="50" xfId="0" applyFont="1" applyBorder="1" applyAlignment="1" applyProtection="1">
      <alignment horizontal="left"/>
    </xf>
    <xf numFmtId="0" fontId="9" fillId="0" borderId="52" xfId="0" applyFont="1" applyFill="1" applyBorder="1" applyAlignment="1" applyProtection="1">
      <alignment horizontal="right"/>
    </xf>
    <xf numFmtId="0" fontId="13" fillId="0" borderId="59" xfId="0" applyFont="1" applyFill="1" applyBorder="1" applyProtection="1"/>
    <xf numFmtId="0" fontId="13" fillId="0" borderId="58" xfId="0" applyFont="1" applyFill="1" applyBorder="1" applyProtection="1"/>
    <xf numFmtId="165" fontId="7" fillId="0" borderId="52" xfId="0" applyNumberFormat="1" applyFont="1" applyFill="1" applyBorder="1" applyProtection="1"/>
    <xf numFmtId="0" fontId="7" fillId="0" borderId="6" xfId="0" applyFont="1" applyFill="1" applyBorder="1" applyProtection="1"/>
    <xf numFmtId="0" fontId="7" fillId="0" borderId="2" xfId="0" applyFont="1" applyBorder="1" applyProtection="1"/>
    <xf numFmtId="0" fontId="46" fillId="0" borderId="8" xfId="0" applyFont="1" applyFill="1" applyBorder="1" applyAlignment="1" applyProtection="1">
      <alignment horizontal="left"/>
    </xf>
    <xf numFmtId="0" fontId="46" fillId="0" borderId="64" xfId="0" applyFont="1" applyFill="1" applyBorder="1" applyAlignment="1" applyProtection="1">
      <alignment horizontal="left"/>
    </xf>
    <xf numFmtId="0" fontId="50" fillId="0" borderId="9" xfId="0" applyFont="1" applyBorder="1" applyProtection="1"/>
    <xf numFmtId="0" fontId="50" fillId="0" borderId="9" xfId="0" applyFont="1" applyBorder="1" applyAlignment="1" applyProtection="1">
      <alignment horizontal="left"/>
    </xf>
    <xf numFmtId="0" fontId="46" fillId="0" borderId="9" xfId="0" applyFont="1" applyFill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0" fontId="7" fillId="0" borderId="10" xfId="0" applyFont="1" applyBorder="1" applyAlignment="1" applyProtection="1">
      <alignment horizontal="left"/>
    </xf>
    <xf numFmtId="0" fontId="7" fillId="0" borderId="10" xfId="0" applyFont="1" applyFill="1" applyBorder="1" applyAlignment="1" applyProtection="1">
      <alignment horizontal="left"/>
    </xf>
    <xf numFmtId="0" fontId="9" fillId="0" borderId="11" xfId="0" applyFont="1" applyFill="1" applyBorder="1" applyAlignment="1" applyProtection="1">
      <alignment horizontal="right"/>
    </xf>
    <xf numFmtId="0" fontId="7" fillId="0" borderId="11" xfId="0" applyFont="1" applyFill="1" applyBorder="1" applyAlignment="1" applyProtection="1">
      <alignment horizontal="right"/>
    </xf>
    <xf numFmtId="0" fontId="7" fillId="0" borderId="64" xfId="0" applyFont="1" applyFill="1" applyBorder="1" applyAlignment="1" applyProtection="1">
      <alignment horizontal="right"/>
    </xf>
    <xf numFmtId="0" fontId="37" fillId="6" borderId="6" xfId="0" applyFont="1" applyFill="1" applyBorder="1" applyAlignment="1" applyProtection="1">
      <alignment horizontal="center" vertical="center" wrapText="1"/>
    </xf>
    <xf numFmtId="0" fontId="37" fillId="6" borderId="65" xfId="0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top" wrapText="1"/>
    </xf>
    <xf numFmtId="0" fontId="4" fillId="0" borderId="35" xfId="0" applyFont="1" applyBorder="1" applyAlignment="1" applyProtection="1">
      <alignment horizontal="center" vertical="center" wrapText="1"/>
      <protection locked="0"/>
    </xf>
    <xf numFmtId="0" fontId="4" fillId="0" borderId="66" xfId="0" applyFont="1" applyBorder="1" applyAlignment="1" applyProtection="1">
      <alignment horizontal="center" vertical="center" wrapText="1"/>
      <protection locked="0"/>
    </xf>
    <xf numFmtId="0" fontId="38" fillId="8" borderId="6" xfId="0" applyFont="1" applyFill="1" applyBorder="1" applyAlignment="1">
      <alignment horizontal="center" vertical="center" wrapText="1"/>
    </xf>
    <xf numFmtId="0" fontId="38" fillId="8" borderId="65" xfId="0" applyFont="1" applyFill="1" applyBorder="1" applyAlignment="1">
      <alignment horizontal="center" vertical="center" wrapText="1"/>
    </xf>
    <xf numFmtId="0" fontId="10" fillId="8" borderId="29" xfId="0" applyFont="1" applyFill="1" applyBorder="1" applyAlignment="1">
      <alignment horizontal="left" vertical="center" wrapText="1"/>
    </xf>
    <xf numFmtId="0" fontId="10" fillId="8" borderId="33" xfId="0" applyFont="1" applyFill="1" applyBorder="1" applyAlignment="1">
      <alignment horizontal="left" vertical="center" wrapText="1"/>
    </xf>
    <xf numFmtId="0" fontId="10" fillId="8" borderId="30" xfId="0" applyFont="1" applyFill="1" applyBorder="1" applyAlignment="1">
      <alignment horizontal="left" vertical="center" wrapText="1"/>
    </xf>
    <xf numFmtId="0" fontId="9" fillId="5" borderId="50" xfId="0" applyFont="1" applyFill="1" applyBorder="1" applyAlignment="1">
      <alignment horizontal="left" vertical="center"/>
    </xf>
    <xf numFmtId="0" fontId="9" fillId="5" borderId="59" xfId="0" applyFont="1" applyFill="1" applyBorder="1" applyAlignment="1">
      <alignment horizontal="left" vertical="center"/>
    </xf>
    <xf numFmtId="0" fontId="9" fillId="5" borderId="79" xfId="0" applyFont="1" applyFill="1" applyBorder="1" applyAlignment="1">
      <alignment horizontal="left" vertical="center"/>
    </xf>
    <xf numFmtId="0" fontId="58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6" fillId="5" borderId="44" xfId="0" applyFont="1" applyFill="1" applyBorder="1" applyAlignment="1">
      <alignment horizontal="center" vertical="center" wrapText="1"/>
    </xf>
    <xf numFmtId="0" fontId="6" fillId="5" borderId="77" xfId="0" applyFont="1" applyFill="1" applyBorder="1" applyAlignment="1">
      <alignment horizontal="center" vertical="center" wrapText="1"/>
    </xf>
    <xf numFmtId="0" fontId="6" fillId="5" borderId="62" xfId="0" applyFont="1" applyFill="1" applyBorder="1" applyAlignment="1">
      <alignment horizontal="center" vertical="center" wrapText="1"/>
    </xf>
    <xf numFmtId="0" fontId="6" fillId="5" borderId="57" xfId="0" applyFont="1" applyFill="1" applyBorder="1" applyAlignment="1">
      <alignment horizontal="center" vertical="center" wrapText="1"/>
    </xf>
    <xf numFmtId="2" fontId="7" fillId="0" borderId="1" xfId="0" applyNumberFormat="1" applyFont="1" applyBorder="1" applyAlignment="1" applyProtection="1">
      <alignment horizontal="center"/>
      <protection locked="0"/>
    </xf>
    <xf numFmtId="0" fontId="6" fillId="5" borderId="47" xfId="0" applyFont="1" applyFill="1" applyBorder="1" applyAlignment="1">
      <alignment horizontal="center" vertical="center" wrapText="1"/>
    </xf>
    <xf numFmtId="0" fontId="4" fillId="8" borderId="35" xfId="0" applyFont="1" applyFill="1" applyBorder="1" applyAlignment="1" applyProtection="1">
      <alignment horizontal="center" vertical="center" wrapText="1"/>
    </xf>
    <xf numFmtId="0" fontId="4" fillId="8" borderId="66" xfId="0" applyFont="1" applyFill="1" applyBorder="1" applyAlignment="1" applyProtection="1">
      <alignment horizontal="center" vertical="center" wrapText="1"/>
    </xf>
    <xf numFmtId="0" fontId="52" fillId="0" borderId="66" xfId="0" applyFont="1" applyFill="1" applyBorder="1" applyAlignment="1">
      <alignment horizontal="left"/>
    </xf>
    <xf numFmtId="0" fontId="52" fillId="0" borderId="1" xfId="0" applyFont="1" applyFill="1" applyBorder="1" applyAlignment="1">
      <alignment horizontal="left"/>
    </xf>
    <xf numFmtId="0" fontId="19" fillId="17" borderId="20" xfId="0" applyFont="1" applyFill="1" applyBorder="1" applyAlignment="1">
      <alignment horizontal="left" vertical="center" wrapText="1"/>
    </xf>
    <xf numFmtId="0" fontId="19" fillId="17" borderId="17" xfId="0" applyFont="1" applyFill="1" applyBorder="1" applyAlignment="1">
      <alignment horizontal="left" vertical="center" wrapText="1"/>
    </xf>
    <xf numFmtId="0" fontId="19" fillId="17" borderId="73" xfId="0" applyFont="1" applyFill="1" applyBorder="1" applyAlignment="1">
      <alignment horizontal="left" vertical="center" wrapText="1"/>
    </xf>
    <xf numFmtId="0" fontId="53" fillId="7" borderId="6" xfId="0" applyFont="1" applyFill="1" applyBorder="1" applyAlignment="1">
      <alignment wrapText="1"/>
    </xf>
    <xf numFmtId="0" fontId="6" fillId="7" borderId="2" xfId="0" applyFont="1" applyFill="1" applyBorder="1" applyAlignment="1">
      <alignment wrapText="1"/>
    </xf>
    <xf numFmtId="0" fontId="6" fillId="7" borderId="65" xfId="0" applyFont="1" applyFill="1" applyBorder="1" applyAlignment="1">
      <alignment wrapText="1"/>
    </xf>
    <xf numFmtId="0" fontId="52" fillId="0" borderId="13" xfId="0" applyFont="1" applyFill="1" applyBorder="1" applyAlignment="1">
      <alignment horizontal="center" vertical="center" textRotation="255" wrapText="1"/>
    </xf>
    <xf numFmtId="0" fontId="7" fillId="0" borderId="80" xfId="0" applyFont="1" applyBorder="1" applyAlignment="1">
      <alignment textRotation="255"/>
    </xf>
    <xf numFmtId="0" fontId="52" fillId="0" borderId="29" xfId="0" applyFont="1" applyFill="1" applyBorder="1" applyAlignment="1">
      <alignment horizontal="left" vertical="center" wrapText="1"/>
    </xf>
    <xf numFmtId="0" fontId="7" fillId="0" borderId="33" xfId="0" applyFont="1" applyBorder="1" applyAlignment="1">
      <alignment vertical="center" wrapText="1"/>
    </xf>
    <xf numFmtId="0" fontId="7" fillId="0" borderId="30" xfId="0" applyFont="1" applyBorder="1" applyAlignment="1">
      <alignment vertical="center" wrapText="1"/>
    </xf>
    <xf numFmtId="0" fontId="52" fillId="0" borderId="29" xfId="0" applyFont="1" applyFill="1" applyBorder="1" applyAlignment="1">
      <alignment horizontal="left" wrapText="1"/>
    </xf>
    <xf numFmtId="0" fontId="7" fillId="0" borderId="33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52" fillId="0" borderId="16" xfId="0" applyFont="1" applyFill="1" applyBorder="1" applyAlignment="1">
      <alignment horizontal="center" vertical="center" wrapText="1"/>
    </xf>
    <xf numFmtId="0" fontId="7" fillId="0" borderId="63" xfId="0" applyFont="1" applyBorder="1" applyAlignment="1"/>
    <xf numFmtId="0" fontId="8" fillId="0" borderId="53" xfId="0" applyFont="1" applyFill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8" fillId="0" borderId="7" xfId="0" applyFont="1" applyFill="1" applyBorder="1" applyAlignment="1">
      <alignment vertical="center"/>
    </xf>
    <xf numFmtId="0" fontId="33" fillId="0" borderId="54" xfId="0" applyFont="1" applyBorder="1" applyAlignment="1">
      <alignment vertical="center"/>
    </xf>
    <xf numFmtId="0" fontId="52" fillId="0" borderId="13" xfId="0" applyFont="1" applyFill="1" applyBorder="1" applyAlignment="1">
      <alignment horizontal="center" vertical="center" wrapText="1"/>
    </xf>
    <xf numFmtId="0" fontId="7" fillId="0" borderId="80" xfId="0" applyFont="1" applyBorder="1" applyAlignment="1">
      <alignment horizontal="center" vertical="center" wrapText="1"/>
    </xf>
    <xf numFmtId="0" fontId="52" fillId="0" borderId="29" xfId="0" applyFont="1" applyFill="1" applyBorder="1" applyAlignment="1">
      <alignment horizontal="center"/>
    </xf>
    <xf numFmtId="0" fontId="52" fillId="0" borderId="33" xfId="0" applyFont="1" applyFill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53" fillId="0" borderId="6" xfId="0" applyFont="1" applyFill="1" applyBorder="1" applyAlignment="1"/>
    <xf numFmtId="0" fontId="0" fillId="0" borderId="2" xfId="0" applyBorder="1" applyAlignment="1"/>
    <xf numFmtId="0" fontId="0" fillId="0" borderId="65" xfId="0" applyBorder="1" applyAlignment="1"/>
    <xf numFmtId="0" fontId="53" fillId="0" borderId="6" xfId="0" applyFont="1" applyFill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65" xfId="0" applyFont="1" applyBorder="1" applyAlignment="1">
      <alignment horizontal="left"/>
    </xf>
    <xf numFmtId="0" fontId="53" fillId="0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52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80" xfId="0" applyBorder="1" applyAlignment="1"/>
    <xf numFmtId="0" fontId="52" fillId="0" borderId="29" xfId="0" applyFont="1" applyFill="1" applyBorder="1" applyAlignment="1">
      <alignment wrapText="1"/>
    </xf>
    <xf numFmtId="0" fontId="0" fillId="0" borderId="33" xfId="0" applyBorder="1" applyAlignment="1">
      <alignment wrapText="1"/>
    </xf>
    <xf numFmtId="0" fontId="0" fillId="0" borderId="30" xfId="0" applyBorder="1" applyAlignment="1">
      <alignment wrapText="1"/>
    </xf>
    <xf numFmtId="0" fontId="7" fillId="0" borderId="80" xfId="0" applyFont="1" applyBorder="1" applyAlignment="1"/>
    <xf numFmtId="0" fontId="52" fillId="0" borderId="14" xfId="0" applyFont="1" applyFill="1" applyBorder="1" applyAlignment="1">
      <alignment horizontal="center" vertical="center" wrapText="1"/>
    </xf>
    <xf numFmtId="0" fontId="52" fillId="0" borderId="60" xfId="0" applyFont="1" applyFill="1" applyBorder="1" applyAlignment="1">
      <alignment horizontal="center" vertical="center" wrapText="1"/>
    </xf>
    <xf numFmtId="0" fontId="52" fillId="0" borderId="55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 applyProtection="1">
      <alignment horizontal="left"/>
    </xf>
    <xf numFmtId="0" fontId="27" fillId="0" borderId="2" xfId="0" applyFont="1" applyFill="1" applyBorder="1" applyAlignment="1" applyProtection="1">
      <alignment horizontal="left"/>
    </xf>
    <xf numFmtId="0" fontId="8" fillId="0" borderId="10" xfId="0" applyFont="1" applyBorder="1" applyAlignment="1" applyProtection="1">
      <alignment horizontal="right"/>
    </xf>
    <xf numFmtId="0" fontId="21" fillId="0" borderId="65" xfId="0" applyFont="1" applyBorder="1" applyAlignment="1" applyProtection="1">
      <alignment horizontal="right"/>
    </xf>
    <xf numFmtId="0" fontId="9" fillId="12" borderId="6" xfId="0" applyFont="1" applyFill="1" applyBorder="1" applyAlignment="1" applyProtection="1">
      <alignment horizontal="left" wrapText="1"/>
    </xf>
    <xf numFmtId="0" fontId="9" fillId="12" borderId="2" xfId="0" applyFont="1" applyFill="1" applyBorder="1" applyAlignment="1" applyProtection="1">
      <alignment horizontal="left" wrapText="1"/>
    </xf>
    <xf numFmtId="0" fontId="6" fillId="0" borderId="6" xfId="0" applyFont="1" applyBorder="1" applyAlignment="1" applyProtection="1">
      <alignment horizontal="right"/>
    </xf>
    <xf numFmtId="0" fontId="0" fillId="0" borderId="65" xfId="0" applyBorder="1" applyAlignment="1" applyProtection="1"/>
    <xf numFmtId="0" fontId="46" fillId="0" borderId="6" xfId="0" applyFont="1" applyFill="1" applyBorder="1" applyAlignment="1" applyProtection="1">
      <alignment horizontal="center" wrapText="1"/>
      <protection locked="0"/>
    </xf>
    <xf numFmtId="0" fontId="0" fillId="0" borderId="2" xfId="0" applyFill="1" applyBorder="1" applyAlignment="1" applyProtection="1">
      <alignment horizontal="center" wrapText="1"/>
      <protection locked="0"/>
    </xf>
    <xf numFmtId="0" fontId="0" fillId="0" borderId="65" xfId="0" applyFill="1" applyBorder="1" applyAlignment="1" applyProtection="1">
      <alignment horizontal="center" wrapText="1"/>
      <protection locked="0"/>
    </xf>
    <xf numFmtId="0" fontId="28" fillId="0" borderId="6" xfId="0" applyFont="1" applyBorder="1" applyAlignment="1" applyProtection="1">
      <alignment horizontal="left"/>
    </xf>
    <xf numFmtId="0" fontId="28" fillId="0" borderId="2" xfId="0" applyFont="1" applyBorder="1" applyAlignment="1" applyProtection="1">
      <alignment horizontal="left"/>
    </xf>
    <xf numFmtId="0" fontId="8" fillId="0" borderId="2" xfId="0" applyFont="1" applyBorder="1" applyAlignment="1" applyProtection="1">
      <alignment horizontal="right"/>
    </xf>
    <xf numFmtId="0" fontId="8" fillId="0" borderId="65" xfId="0" applyFont="1" applyBorder="1" applyAlignment="1" applyProtection="1">
      <alignment horizontal="right"/>
    </xf>
    <xf numFmtId="0" fontId="0" fillId="0" borderId="2" xfId="0" applyBorder="1" applyAlignment="1" applyProtection="1">
      <alignment horizontal="right"/>
    </xf>
    <xf numFmtId="0" fontId="0" fillId="0" borderId="65" xfId="0" applyBorder="1" applyAlignment="1" applyProtection="1">
      <alignment horizontal="right"/>
    </xf>
    <xf numFmtId="0" fontId="46" fillId="0" borderId="41" xfId="0" applyFont="1" applyBorder="1" applyAlignment="1" applyProtection="1">
      <alignment horizontal="left"/>
    </xf>
    <xf numFmtId="0" fontId="0" fillId="0" borderId="38" xfId="0" applyBorder="1" applyAlignment="1" applyProtection="1"/>
    <xf numFmtId="0" fontId="0" fillId="0" borderId="76" xfId="0" applyBorder="1" applyAlignment="1" applyProtection="1"/>
    <xf numFmtId="0" fontId="46" fillId="0" borderId="41" xfId="0" applyFont="1" applyFill="1" applyBorder="1" applyAlignment="1" applyProtection="1">
      <alignment horizontal="center"/>
    </xf>
    <xf numFmtId="0" fontId="0" fillId="0" borderId="38" xfId="0" applyBorder="1" applyAlignment="1" applyProtection="1">
      <alignment horizontal="center"/>
    </xf>
    <xf numFmtId="0" fontId="0" fillId="0" borderId="76" xfId="0" applyBorder="1" applyAlignment="1" applyProtection="1">
      <alignment horizontal="center"/>
    </xf>
    <xf numFmtId="0" fontId="46" fillId="0" borderId="58" xfId="0" applyFont="1" applyBorder="1" applyAlignment="1" applyProtection="1">
      <alignment horizontal="left"/>
    </xf>
    <xf numFmtId="0" fontId="0" fillId="0" borderId="59" xfId="0" applyBorder="1" applyAlignment="1" applyProtection="1"/>
    <xf numFmtId="0" fontId="0" fillId="0" borderId="79" xfId="0" applyBorder="1" applyAlignment="1" applyProtection="1"/>
    <xf numFmtId="0" fontId="19" fillId="8" borderId="20" xfId="0" applyFont="1" applyFill="1" applyBorder="1" applyAlignment="1" applyProtection="1">
      <alignment horizontal="left" vertical="center" wrapText="1"/>
    </xf>
    <xf numFmtId="0" fontId="19" fillId="8" borderId="17" xfId="0" applyFont="1" applyFill="1" applyBorder="1" applyAlignment="1" applyProtection="1">
      <alignment horizontal="left" vertical="center" wrapText="1"/>
    </xf>
    <xf numFmtId="0" fontId="19" fillId="8" borderId="73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left" vertical="center" wrapText="1"/>
    </xf>
    <xf numFmtId="0" fontId="8" fillId="0" borderId="72" xfId="0" applyFont="1" applyFill="1" applyBorder="1" applyAlignment="1" applyProtection="1">
      <alignment horizontal="left" vertical="center" wrapText="1"/>
    </xf>
    <xf numFmtId="0" fontId="9" fillId="8" borderId="6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65" xfId="0" applyBorder="1" applyAlignment="1" applyProtection="1">
      <alignment horizontal="center" vertical="center"/>
    </xf>
    <xf numFmtId="0" fontId="9" fillId="2" borderId="53" xfId="0" applyFont="1" applyFill="1" applyBorder="1" applyAlignment="1" applyProtection="1">
      <alignment horizontal="center" vertical="center" wrapText="1"/>
    </xf>
    <xf numFmtId="0" fontId="7" fillId="0" borderId="7" xfId="0" applyFont="1" applyBorder="1" applyAlignment="1" applyProtection="1">
      <alignment horizontal="center" vertical="center" wrapText="1"/>
    </xf>
    <xf numFmtId="0" fontId="7" fillId="0" borderId="54" xfId="0" applyFont="1" applyBorder="1" applyAlignment="1" applyProtection="1">
      <alignment horizontal="center" vertical="center" wrapText="1"/>
    </xf>
    <xf numFmtId="0" fontId="9" fillId="6" borderId="53" xfId="0" applyFont="1" applyFill="1" applyBorder="1" applyAlignment="1" applyProtection="1">
      <alignment horizontal="center" vertical="center" wrapText="1"/>
    </xf>
    <xf numFmtId="0" fontId="9" fillId="6" borderId="7" xfId="0" applyFont="1" applyFill="1" applyBorder="1" applyAlignment="1" applyProtection="1">
      <alignment horizontal="center" vertical="center" wrapText="1"/>
    </xf>
    <xf numFmtId="0" fontId="9" fillId="6" borderId="54" xfId="0" applyFont="1" applyFill="1" applyBorder="1" applyAlignment="1" applyProtection="1">
      <alignment horizontal="center" vertical="center" wrapText="1"/>
    </xf>
    <xf numFmtId="0" fontId="48" fillId="8" borderId="10" xfId="0" applyFont="1" applyFill="1" applyBorder="1" applyAlignment="1" applyProtection="1">
      <alignment horizontal="center" vertical="center"/>
    </xf>
    <xf numFmtId="0" fontId="24" fillId="0" borderId="2" xfId="0" applyFont="1" applyBorder="1" applyAlignment="1" applyProtection="1">
      <alignment horizontal="center" vertical="center"/>
    </xf>
    <xf numFmtId="0" fontId="24" fillId="0" borderId="65" xfId="0" applyFont="1" applyBorder="1" applyAlignment="1" applyProtection="1">
      <alignment horizontal="center" vertical="center"/>
    </xf>
    <xf numFmtId="0" fontId="6" fillId="6" borderId="20" xfId="0" applyFont="1" applyFill="1" applyBorder="1" applyAlignment="1" applyProtection="1">
      <alignment horizontal="center" vertical="center" wrapText="1"/>
    </xf>
    <xf numFmtId="0" fontId="6" fillId="6" borderId="17" xfId="0" applyFont="1" applyFill="1" applyBorder="1" applyAlignment="1" applyProtection="1">
      <alignment horizontal="center" vertical="center" wrapText="1"/>
    </xf>
    <xf numFmtId="0" fontId="6" fillId="6" borderId="73" xfId="0" applyFont="1" applyFill="1" applyBorder="1" applyAlignment="1" applyProtection="1">
      <alignment horizontal="center" vertical="center" wrapText="1"/>
    </xf>
    <xf numFmtId="0" fontId="24" fillId="0" borderId="53" xfId="0" applyFont="1" applyBorder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center" vertical="center" wrapText="1"/>
    </xf>
    <xf numFmtId="0" fontId="24" fillId="0" borderId="54" xfId="0" applyFont="1" applyBorder="1" applyAlignment="1" applyProtection="1">
      <alignment horizontal="center" vertical="center" wrapText="1"/>
    </xf>
    <xf numFmtId="0" fontId="6" fillId="8" borderId="6" xfId="0" applyFont="1" applyFill="1" applyBorder="1" applyAlignment="1" applyProtection="1">
      <alignment horizontal="right" vertical="center"/>
    </xf>
    <xf numFmtId="0" fontId="0" fillId="0" borderId="2" xfId="0" applyBorder="1" applyAlignment="1" applyProtection="1">
      <alignment horizontal="right" vertical="center"/>
    </xf>
    <xf numFmtId="0" fontId="0" fillId="0" borderId="64" xfId="0" applyBorder="1" applyAlignment="1" applyProtection="1">
      <alignment horizontal="right" vertical="center"/>
    </xf>
    <xf numFmtId="0" fontId="9" fillId="16" borderId="53" xfId="0" applyFont="1" applyFill="1" applyBorder="1" applyAlignment="1" applyProtection="1">
      <alignment horizontal="center" vertical="center" wrapText="1"/>
    </xf>
    <xf numFmtId="0" fontId="7" fillId="16" borderId="7" xfId="0" applyFont="1" applyFill="1" applyBorder="1" applyAlignment="1" applyProtection="1">
      <alignment horizontal="center" vertical="center" wrapText="1"/>
    </xf>
    <xf numFmtId="0" fontId="7" fillId="16" borderId="54" xfId="0" applyFont="1" applyFill="1" applyBorder="1" applyAlignment="1" applyProtection="1">
      <alignment horizontal="center" vertical="center" wrapText="1"/>
    </xf>
    <xf numFmtId="0" fontId="9" fillId="6" borderId="6" xfId="0" applyFont="1" applyFill="1" applyBorder="1" applyAlignment="1" applyProtection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65" xfId="0" applyFont="1" applyBorder="1" applyAlignment="1" applyProtection="1">
      <alignment horizontal="center" vertical="center" wrapText="1"/>
    </xf>
    <xf numFmtId="0" fontId="43" fillId="6" borderId="6" xfId="0" applyFont="1" applyFill="1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65" xfId="0" applyBorder="1" applyAlignment="1" applyProtection="1">
      <alignment horizontal="center" vertical="center" wrapText="1"/>
    </xf>
    <xf numFmtId="0" fontId="43" fillId="16" borderId="53" xfId="0" applyFont="1" applyFill="1" applyBorder="1" applyAlignment="1" applyProtection="1">
      <alignment horizontal="center" vertical="center" wrapText="1"/>
    </xf>
    <xf numFmtId="0" fontId="43" fillId="16" borderId="7" xfId="0" applyFont="1" applyFill="1" applyBorder="1" applyAlignment="1" applyProtection="1">
      <alignment horizontal="center" vertical="center" wrapText="1"/>
    </xf>
    <xf numFmtId="0" fontId="43" fillId="16" borderId="54" xfId="0" applyFont="1" applyFill="1" applyBorder="1" applyAlignment="1" applyProtection="1">
      <alignment horizontal="center" vertical="center" wrapText="1"/>
    </xf>
    <xf numFmtId="0" fontId="9" fillId="16" borderId="7" xfId="0" applyFont="1" applyFill="1" applyBorder="1" applyAlignment="1" applyProtection="1">
      <alignment horizontal="center" vertical="center" wrapText="1"/>
    </xf>
    <xf numFmtId="0" fontId="9" fillId="16" borderId="54" xfId="0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 applyProtection="1">
      <alignment horizontal="center" vertical="center" wrapText="1"/>
    </xf>
    <xf numFmtId="0" fontId="6" fillId="6" borderId="65" xfId="0" applyFont="1" applyFill="1" applyBorder="1" applyAlignment="1" applyProtection="1">
      <alignment horizontal="center" vertical="center" wrapText="1"/>
    </xf>
    <xf numFmtId="0" fontId="6" fillId="6" borderId="13" xfId="0" applyFont="1" applyFill="1" applyBorder="1" applyAlignment="1" applyProtection="1">
      <alignment horizontal="center" vertical="center" wrapText="1"/>
    </xf>
    <xf numFmtId="0" fontId="0" fillId="0" borderId="49" xfId="0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16" borderId="6" xfId="0" applyFont="1" applyFill="1" applyBorder="1" applyAlignment="1" applyProtection="1">
      <alignment horizontal="center" vertical="center"/>
    </xf>
    <xf numFmtId="0" fontId="9" fillId="16" borderId="2" xfId="0" applyFont="1" applyFill="1" applyBorder="1" applyAlignment="1" applyProtection="1">
      <alignment horizontal="center" vertical="center"/>
    </xf>
    <xf numFmtId="0" fontId="9" fillId="16" borderId="65" xfId="0" applyFont="1" applyFill="1" applyBorder="1" applyAlignment="1" applyProtection="1">
      <alignment horizontal="center" vertical="center"/>
    </xf>
    <xf numFmtId="2" fontId="9" fillId="8" borderId="6" xfId="0" quotePrefix="1" applyNumberFormat="1" applyFont="1" applyFill="1" applyBorder="1" applyAlignment="1" applyProtection="1">
      <alignment horizontal="center" vertical="center"/>
    </xf>
    <xf numFmtId="2" fontId="9" fillId="8" borderId="2" xfId="0" quotePrefix="1" applyNumberFormat="1" applyFont="1" applyFill="1" applyBorder="1" applyAlignment="1" applyProtection="1">
      <alignment horizontal="center" vertical="center"/>
    </xf>
    <xf numFmtId="2" fontId="9" fillId="8" borderId="65" xfId="0" quotePrefix="1" applyNumberFormat="1" applyFont="1" applyFill="1" applyBorder="1" applyAlignment="1" applyProtection="1">
      <alignment horizontal="center" vertical="center"/>
    </xf>
    <xf numFmtId="0" fontId="46" fillId="0" borderId="6" xfId="0" applyFont="1" applyFill="1" applyBorder="1" applyAlignment="1" applyProtection="1">
      <alignment horizontal="center"/>
    </xf>
    <xf numFmtId="0" fontId="0" fillId="0" borderId="2" xfId="0" applyBorder="1" applyAlignment="1" applyProtection="1">
      <alignment horizontal="center"/>
    </xf>
    <xf numFmtId="0" fontId="0" fillId="0" borderId="65" xfId="0" applyBorder="1" applyAlignment="1" applyProtection="1">
      <alignment horizontal="center"/>
    </xf>
    <xf numFmtId="0" fontId="6" fillId="0" borderId="6" xfId="0" applyFont="1" applyFill="1" applyBorder="1" applyAlignment="1" applyProtection="1">
      <alignment horizontal="right"/>
    </xf>
    <xf numFmtId="0" fontId="36" fillId="0" borderId="65" xfId="0" applyFont="1" applyBorder="1" applyAlignment="1" applyProtection="1"/>
    <xf numFmtId="0" fontId="6" fillId="0" borderId="29" xfId="0" applyFont="1" applyFill="1" applyBorder="1" applyAlignment="1" applyProtection="1">
      <alignment horizontal="right"/>
    </xf>
    <xf numFmtId="0" fontId="36" fillId="0" borderId="30" xfId="0" applyFont="1" applyBorder="1" applyAlignment="1" applyProtection="1"/>
    <xf numFmtId="0" fontId="6" fillId="0" borderId="41" xfId="0" applyFont="1" applyBorder="1" applyAlignment="1" applyProtection="1">
      <alignment horizontal="right"/>
    </xf>
    <xf numFmtId="0" fontId="36" fillId="0" borderId="76" xfId="0" applyFont="1" applyBorder="1" applyAlignment="1" applyProtection="1"/>
    <xf numFmtId="0" fontId="6" fillId="0" borderId="41" xfId="0" applyFont="1" applyFill="1" applyBorder="1" applyAlignment="1" applyProtection="1">
      <alignment horizontal="right"/>
    </xf>
    <xf numFmtId="0" fontId="6" fillId="0" borderId="58" xfId="0" applyFont="1" applyBorder="1" applyAlignment="1" applyProtection="1">
      <alignment horizontal="right"/>
    </xf>
    <xf numFmtId="0" fontId="36" fillId="0" borderId="79" xfId="0" applyFont="1" applyBorder="1" applyAlignment="1" applyProtection="1"/>
    <xf numFmtId="0" fontId="46" fillId="0" borderId="29" xfId="0" applyFont="1" applyFill="1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30" xfId="0" applyBorder="1" applyAlignment="1" applyProtection="1">
      <alignment horizontal="center"/>
    </xf>
    <xf numFmtId="0" fontId="6" fillId="16" borderId="6" xfId="0" applyFont="1" applyFill="1" applyBorder="1" applyAlignment="1" applyProtection="1">
      <alignment horizontal="center" vertical="center" wrapText="1"/>
    </xf>
    <xf numFmtId="0" fontId="4" fillId="16" borderId="2" xfId="0" applyFont="1" applyFill="1" applyBorder="1" applyAlignment="1" applyProtection="1">
      <alignment horizontal="center" vertical="center" wrapText="1"/>
    </xf>
    <xf numFmtId="0" fontId="4" fillId="16" borderId="2" xfId="0" applyFont="1" applyFill="1" applyBorder="1" applyAlignment="1" applyProtection="1">
      <alignment vertical="center"/>
    </xf>
    <xf numFmtId="0" fontId="4" fillId="16" borderId="65" xfId="0" applyFont="1" applyFill="1" applyBorder="1" applyAlignment="1" applyProtection="1">
      <alignment vertical="center"/>
    </xf>
    <xf numFmtId="0" fontId="9" fillId="16" borderId="6" xfId="0" applyFont="1" applyFill="1" applyBorder="1" applyAlignment="1" applyProtection="1">
      <alignment horizontal="center" vertical="center" wrapText="1"/>
    </xf>
    <xf numFmtId="0" fontId="9" fillId="16" borderId="65" xfId="0" applyFont="1" applyFill="1" applyBorder="1" applyAlignment="1" applyProtection="1">
      <alignment horizontal="center" vertical="center" wrapText="1"/>
    </xf>
    <xf numFmtId="0" fontId="41" fillId="0" borderId="6" xfId="0" applyFont="1" applyBorder="1" applyAlignment="1" applyProtection="1"/>
    <xf numFmtId="0" fontId="0" fillId="0" borderId="2" xfId="0" applyBorder="1" applyAlignment="1" applyProtection="1"/>
    <xf numFmtId="0" fontId="6" fillId="16" borderId="65" xfId="0" applyFont="1" applyFill="1" applyBorder="1" applyAlignment="1" applyProtection="1">
      <alignment horizontal="center" vertical="center" wrapText="1"/>
    </xf>
    <xf numFmtId="0" fontId="24" fillId="0" borderId="49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right"/>
    </xf>
    <xf numFmtId="0" fontId="46" fillId="0" borderId="47" xfId="0" applyFont="1" applyBorder="1" applyAlignment="1" applyProtection="1">
      <alignment horizontal="right"/>
    </xf>
    <xf numFmtId="0" fontId="0" fillId="0" borderId="47" xfId="0" applyBorder="1" applyAlignment="1" applyProtection="1">
      <alignment horizontal="right"/>
    </xf>
    <xf numFmtId="0" fontId="0" fillId="0" borderId="78" xfId="0" applyBorder="1" applyAlignment="1" applyProtection="1">
      <alignment horizontal="right"/>
    </xf>
    <xf numFmtId="0" fontId="14" fillId="20" borderId="6" xfId="0" applyFont="1" applyFill="1" applyBorder="1" applyAlignment="1" applyProtection="1"/>
    <xf numFmtId="0" fontId="0" fillId="20" borderId="2" xfId="0" applyFill="1" applyBorder="1" applyAlignment="1" applyProtection="1"/>
    <xf numFmtId="0" fontId="14" fillId="0" borderId="20" xfId="0" applyFont="1" applyFill="1" applyBorder="1" applyAlignment="1" applyProtection="1"/>
    <xf numFmtId="0" fontId="0" fillId="0" borderId="17" xfId="0" applyBorder="1" applyAlignment="1" applyProtection="1"/>
    <xf numFmtId="0" fontId="48" fillId="0" borderId="6" xfId="0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65" xfId="0" applyFont="1" applyBorder="1" applyAlignment="1" applyProtection="1">
      <alignment horizontal="center" vertical="center"/>
      <protection locked="0"/>
    </xf>
    <xf numFmtId="0" fontId="48" fillId="0" borderId="41" xfId="0" applyFont="1" applyBorder="1" applyAlignment="1" applyProtection="1">
      <alignment horizontal="center" vertical="center"/>
      <protection locked="0"/>
    </xf>
    <xf numFmtId="0" fontId="24" fillId="0" borderId="38" xfId="0" applyFont="1" applyBorder="1" applyAlignment="1" applyProtection="1">
      <alignment horizontal="center" vertical="center"/>
      <protection locked="0"/>
    </xf>
    <xf numFmtId="0" fontId="24" fillId="0" borderId="76" xfId="0" applyFont="1" applyBorder="1" applyAlignment="1" applyProtection="1">
      <alignment horizontal="center" vertical="center"/>
      <protection locked="0"/>
    </xf>
    <xf numFmtId="0" fontId="46" fillId="0" borderId="38" xfId="0" applyFont="1" applyBorder="1" applyAlignment="1" applyProtection="1">
      <alignment horizontal="right"/>
    </xf>
    <xf numFmtId="0" fontId="0" fillId="0" borderId="38" xfId="0" applyBorder="1" applyAlignment="1" applyProtection="1">
      <alignment horizontal="right"/>
    </xf>
    <xf numFmtId="0" fontId="0" fillId="0" borderId="76" xfId="0" applyBorder="1" applyAlignment="1" applyProtection="1">
      <alignment horizontal="right"/>
    </xf>
    <xf numFmtId="0" fontId="6" fillId="0" borderId="33" xfId="0" applyFont="1" applyBorder="1" applyAlignment="1" applyProtection="1">
      <alignment horizontal="right"/>
    </xf>
    <xf numFmtId="0" fontId="0" fillId="0" borderId="33" xfId="0" applyBorder="1" applyAlignment="1" applyProtection="1">
      <alignment horizontal="right"/>
    </xf>
    <xf numFmtId="0" fontId="0" fillId="0" borderId="30" xfId="0" applyBorder="1" applyAlignment="1" applyProtection="1">
      <alignment horizontal="right"/>
    </xf>
    <xf numFmtId="0" fontId="4" fillId="4" borderId="6" xfId="0" applyFont="1" applyFill="1" applyBorder="1" applyAlignment="1" applyProtection="1"/>
    <xf numFmtId="0" fontId="1" fillId="4" borderId="2" xfId="0" applyFont="1" applyFill="1" applyBorder="1" applyAlignment="1" applyProtection="1"/>
    <xf numFmtId="0" fontId="6" fillId="0" borderId="38" xfId="0" applyFont="1" applyBorder="1" applyAlignment="1" applyProtection="1">
      <alignment horizontal="right"/>
    </xf>
    <xf numFmtId="0" fontId="48" fillId="0" borderId="41" xfId="0" applyFont="1" applyFill="1" applyBorder="1" applyAlignment="1" applyProtection="1">
      <alignment horizontal="center" vertical="center"/>
      <protection locked="0"/>
    </xf>
    <xf numFmtId="0" fontId="48" fillId="0" borderId="29" xfId="0" applyFont="1" applyFill="1" applyBorder="1" applyAlignment="1" applyProtection="1">
      <alignment horizontal="center" vertical="center"/>
      <protection locked="0"/>
    </xf>
    <xf numFmtId="0" fontId="24" fillId="0" borderId="33" xfId="0" applyFont="1" applyBorder="1" applyAlignment="1" applyProtection="1">
      <alignment horizontal="center" vertical="center"/>
      <protection locked="0"/>
    </xf>
    <xf numFmtId="0" fontId="24" fillId="0" borderId="30" xfId="0" applyFont="1" applyBorder="1" applyAlignment="1" applyProtection="1">
      <alignment horizontal="center" vertical="center"/>
      <protection locked="0"/>
    </xf>
    <xf numFmtId="0" fontId="48" fillId="0" borderId="58" xfId="0" applyFont="1" applyBorder="1" applyAlignment="1" applyProtection="1">
      <alignment horizontal="center" vertical="center"/>
      <protection locked="0"/>
    </xf>
    <xf numFmtId="0" fontId="24" fillId="0" borderId="59" xfId="0" applyFont="1" applyBorder="1" applyAlignment="1" applyProtection="1">
      <alignment horizontal="center" vertical="center"/>
      <protection locked="0"/>
    </xf>
    <xf numFmtId="0" fontId="24" fillId="0" borderId="79" xfId="0" applyFont="1" applyBorder="1" applyAlignment="1" applyProtection="1">
      <alignment horizontal="center" vertical="center"/>
      <protection locked="0"/>
    </xf>
    <xf numFmtId="0" fontId="14" fillId="0" borderId="41" xfId="0" applyFont="1" applyFill="1" applyBorder="1" applyAlignment="1" applyProtection="1"/>
    <xf numFmtId="0" fontId="14" fillId="0" borderId="58" xfId="0" applyFont="1" applyFill="1" applyBorder="1" applyAlignment="1" applyProtection="1"/>
    <xf numFmtId="0" fontId="28" fillId="0" borderId="6" xfId="0" applyFont="1" applyBorder="1" applyAlignment="1" applyProtection="1"/>
    <xf numFmtId="0" fontId="8" fillId="0" borderId="6" xfId="0" applyFont="1" applyFill="1" applyBorder="1" applyAlignment="1" applyProtection="1">
      <alignment horizontal="left" vertical="center" wrapText="1"/>
    </xf>
    <xf numFmtId="0" fontId="8" fillId="0" borderId="2" xfId="0" applyFont="1" applyFill="1" applyBorder="1" applyAlignment="1" applyProtection="1">
      <alignment horizontal="left" vertical="center" wrapText="1"/>
    </xf>
    <xf numFmtId="0" fontId="25" fillId="8" borderId="6" xfId="0" applyFont="1" applyFill="1" applyBorder="1" applyAlignment="1" applyProtection="1">
      <alignment horizontal="left" vertical="center" wrapText="1"/>
    </xf>
    <xf numFmtId="0" fontId="25" fillId="8" borderId="2" xfId="0" applyFont="1" applyFill="1" applyBorder="1" applyAlignment="1" applyProtection="1">
      <alignment horizontal="left" vertical="center" wrapText="1"/>
    </xf>
    <xf numFmtId="0" fontId="6" fillId="8" borderId="6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horizontal="center" vertical="center"/>
    </xf>
    <xf numFmtId="0" fontId="6" fillId="8" borderId="65" xfId="0" applyFont="1" applyFill="1" applyBorder="1" applyAlignment="1" applyProtection="1">
      <alignment horizontal="center" vertical="center"/>
    </xf>
    <xf numFmtId="0" fontId="19" fillId="8" borderId="6" xfId="0" applyFont="1" applyFill="1" applyBorder="1" applyAlignment="1" applyProtection="1">
      <alignment horizontal="left" vertical="center" wrapText="1"/>
    </xf>
    <xf numFmtId="0" fontId="19" fillId="8" borderId="2" xfId="0" applyFont="1" applyFill="1" applyBorder="1" applyAlignment="1" applyProtection="1">
      <alignment horizontal="left" vertical="center" wrapText="1"/>
    </xf>
    <xf numFmtId="0" fontId="19" fillId="8" borderId="65" xfId="0" applyFont="1" applyFill="1" applyBorder="1" applyAlignment="1" applyProtection="1">
      <alignment horizontal="left" vertical="center" wrapText="1"/>
    </xf>
    <xf numFmtId="0" fontId="8" fillId="18" borderId="0" xfId="0" applyFont="1" applyFill="1" applyBorder="1" applyAlignment="1" applyProtection="1">
      <alignment horizontal="left" vertical="center" wrapText="1"/>
    </xf>
    <xf numFmtId="0" fontId="8" fillId="18" borderId="72" xfId="0" applyFont="1" applyFill="1" applyBorder="1" applyAlignment="1" applyProtection="1">
      <alignment horizontal="left" vertical="center" wrapText="1"/>
    </xf>
    <xf numFmtId="0" fontId="7" fillId="0" borderId="2" xfId="0" applyFont="1" applyBorder="1" applyAlignment="1" applyProtection="1"/>
    <xf numFmtId="0" fontId="7" fillId="0" borderId="65" xfId="0" applyFont="1" applyBorder="1" applyAlignment="1" applyProtection="1"/>
    <xf numFmtId="2" fontId="4" fillId="8" borderId="6" xfId="0" quotePrefix="1" applyNumberFormat="1" applyFont="1" applyFill="1" applyBorder="1" applyAlignment="1" applyProtection="1">
      <alignment horizontal="center" vertical="center"/>
    </xf>
    <xf numFmtId="0" fontId="9" fillId="12" borderId="65" xfId="0" applyFont="1" applyFill="1" applyBorder="1" applyAlignment="1" applyProtection="1">
      <alignment horizontal="left" wrapText="1"/>
    </xf>
    <xf numFmtId="0" fontId="46" fillId="0" borderId="6" xfId="0" applyFont="1" applyFill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65" xfId="0" applyBorder="1" applyAlignment="1" applyProtection="1">
      <alignment horizontal="center"/>
      <protection locked="0"/>
    </xf>
    <xf numFmtId="0" fontId="6" fillId="0" borderId="10" xfId="0" applyFont="1" applyBorder="1" applyAlignment="1" applyProtection="1">
      <alignment horizontal="right"/>
    </xf>
    <xf numFmtId="0" fontId="4" fillId="0" borderId="65" xfId="0" applyFont="1" applyBorder="1" applyAlignment="1" applyProtection="1"/>
    <xf numFmtId="0" fontId="6" fillId="6" borderId="6" xfId="0" applyFont="1" applyFill="1" applyBorder="1" applyAlignment="1" applyProtection="1">
      <alignment horizontal="left" vertical="center"/>
    </xf>
    <xf numFmtId="0" fontId="6" fillId="6" borderId="2" xfId="0" applyFont="1" applyFill="1" applyBorder="1" applyAlignment="1" applyProtection="1">
      <alignment horizontal="left" vertical="center"/>
    </xf>
    <xf numFmtId="0" fontId="6" fillId="6" borderId="65" xfId="0" applyFont="1" applyFill="1" applyBorder="1" applyAlignment="1" applyProtection="1">
      <alignment horizontal="left" vertical="center"/>
    </xf>
    <xf numFmtId="0" fontId="6" fillId="6" borderId="6" xfId="0" applyFont="1" applyFill="1" applyBorder="1" applyAlignment="1" applyProtection="1">
      <alignment horizontal="left" vertical="center" wrapText="1"/>
    </xf>
    <xf numFmtId="0" fontId="6" fillId="6" borderId="2" xfId="0" applyFont="1" applyFill="1" applyBorder="1" applyAlignment="1" applyProtection="1">
      <alignment horizontal="left" vertical="center" wrapText="1"/>
    </xf>
    <xf numFmtId="0" fontId="6" fillId="6" borderId="65" xfId="0" applyFont="1" applyFill="1" applyBorder="1" applyAlignment="1" applyProtection="1">
      <alignment horizontal="left" vertical="center" wrapText="1"/>
    </xf>
    <xf numFmtId="0" fontId="7" fillId="6" borderId="2" xfId="0" applyFont="1" applyFill="1" applyBorder="1" applyAlignment="1" applyProtection="1">
      <alignment horizontal="center" vertical="center" wrapText="1"/>
    </xf>
    <xf numFmtId="0" fontId="7" fillId="6" borderId="65" xfId="0" applyFont="1" applyFill="1" applyBorder="1" applyAlignment="1" applyProtection="1">
      <alignment horizontal="center" vertical="center" wrapText="1"/>
    </xf>
    <xf numFmtId="0" fontId="9" fillId="6" borderId="2" xfId="0" applyFont="1" applyFill="1" applyBorder="1" applyAlignment="1" applyProtection="1">
      <alignment horizontal="center" vertical="center" wrapText="1"/>
    </xf>
    <xf numFmtId="0" fontId="9" fillId="6" borderId="65" xfId="0" applyFont="1" applyFill="1" applyBorder="1" applyAlignment="1" applyProtection="1">
      <alignment horizontal="center" vertical="center" wrapText="1"/>
    </xf>
    <xf numFmtId="0" fontId="6" fillId="6" borderId="6" xfId="0" applyFont="1" applyFill="1" applyBorder="1" applyAlignment="1" applyProtection="1">
      <alignment horizontal="center" wrapText="1"/>
    </xf>
    <xf numFmtId="0" fontId="0" fillId="0" borderId="2" xfId="0" applyBorder="1" applyAlignment="1" applyProtection="1">
      <alignment horizontal="center" wrapText="1"/>
    </xf>
    <xf numFmtId="0" fontId="6" fillId="13" borderId="6" xfId="0" applyFont="1" applyFill="1" applyBorder="1" applyAlignment="1" applyProtection="1">
      <alignment horizontal="center" wrapText="1"/>
    </xf>
    <xf numFmtId="0" fontId="6" fillId="13" borderId="2" xfId="0" applyFont="1" applyFill="1" applyBorder="1" applyAlignment="1" applyProtection="1">
      <alignment horizontal="center" wrapText="1"/>
    </xf>
    <xf numFmtId="0" fontId="6" fillId="13" borderId="65" xfId="0" applyFont="1" applyFill="1" applyBorder="1" applyAlignment="1" applyProtection="1">
      <alignment horizontal="center" wrapText="1"/>
    </xf>
    <xf numFmtId="0" fontId="15" fillId="0" borderId="0" xfId="0" applyFont="1" applyFill="1" applyBorder="1" applyAlignment="1" applyProtection="1">
      <alignment wrapText="1"/>
    </xf>
    <xf numFmtId="0" fontId="3" fillId="0" borderId="0" xfId="0" applyFont="1" applyFill="1" applyBorder="1" applyAlignment="1" applyProtection="1">
      <alignment wrapText="1"/>
    </xf>
    <xf numFmtId="0" fontId="4" fillId="0" borderId="50" xfId="0" applyFont="1" applyFill="1" applyBorder="1" applyAlignment="1" applyProtection="1">
      <alignment horizontal="right"/>
    </xf>
    <xf numFmtId="0" fontId="24" fillId="0" borderId="79" xfId="0" applyFont="1" applyBorder="1" applyAlignment="1" applyProtection="1"/>
    <xf numFmtId="0" fontId="6" fillId="0" borderId="39" xfId="0" applyFont="1" applyBorder="1" applyAlignment="1" applyProtection="1">
      <alignment horizontal="right"/>
    </xf>
    <xf numFmtId="0" fontId="6" fillId="0" borderId="26" xfId="0" applyFont="1" applyBorder="1" applyAlignment="1" applyProtection="1">
      <alignment horizontal="right"/>
    </xf>
    <xf numFmtId="0" fontId="6" fillId="0" borderId="32" xfId="0" applyFont="1" applyBorder="1" applyAlignment="1" applyProtection="1">
      <alignment horizontal="right"/>
    </xf>
    <xf numFmtId="0" fontId="6" fillId="0" borderId="38" xfId="0" applyFont="1" applyFill="1" applyBorder="1" applyAlignment="1" applyProtection="1">
      <alignment horizontal="right"/>
    </xf>
    <xf numFmtId="0" fontId="6" fillId="0" borderId="66" xfId="0" applyFont="1" applyFill="1" applyBorder="1" applyAlignment="1" applyProtection="1">
      <alignment horizontal="right"/>
    </xf>
    <xf numFmtId="0" fontId="50" fillId="0" borderId="23" xfId="0" applyFont="1" applyFill="1" applyBorder="1" applyAlignment="1" applyProtection="1">
      <alignment horizontal="center"/>
      <protection locked="0"/>
    </xf>
    <xf numFmtId="0" fontId="7" fillId="0" borderId="26" xfId="0" applyFont="1" applyBorder="1" applyAlignment="1" applyProtection="1">
      <alignment horizontal="center"/>
      <protection locked="0"/>
    </xf>
    <xf numFmtId="0" fontId="7" fillId="0" borderId="32" xfId="0" applyFont="1" applyBorder="1" applyAlignment="1" applyProtection="1">
      <alignment horizontal="center"/>
      <protection locked="0"/>
    </xf>
    <xf numFmtId="0" fontId="50" fillId="0" borderId="35" xfId="0" applyFont="1" applyFill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66" xfId="0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right"/>
    </xf>
    <xf numFmtId="0" fontId="24" fillId="0" borderId="40" xfId="0" applyFont="1" applyBorder="1" applyAlignment="1" applyProtection="1"/>
    <xf numFmtId="0" fontId="4" fillId="0" borderId="35" xfId="0" applyFont="1" applyBorder="1" applyAlignment="1" applyProtection="1">
      <alignment horizontal="right"/>
    </xf>
    <xf numFmtId="0" fontId="24" fillId="0" borderId="76" xfId="0" applyFont="1" applyBorder="1" applyAlignment="1" applyProtection="1"/>
    <xf numFmtId="0" fontId="9" fillId="12" borderId="6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6" fillId="6" borderId="20" xfId="0" applyFont="1" applyFill="1" applyBorder="1" applyAlignment="1" applyProtection="1">
      <alignment horizontal="center" wrapText="1"/>
    </xf>
    <xf numFmtId="0" fontId="6" fillId="6" borderId="17" xfId="0" applyFont="1" applyFill="1" applyBorder="1" applyAlignment="1" applyProtection="1">
      <alignment horizontal="center" wrapText="1"/>
    </xf>
    <xf numFmtId="0" fontId="6" fillId="6" borderId="73" xfId="0" applyFont="1" applyFill="1" applyBorder="1" applyAlignment="1" applyProtection="1">
      <alignment horizontal="center" wrapText="1"/>
    </xf>
    <xf numFmtId="0" fontId="4" fillId="0" borderId="2" xfId="0" applyFont="1" applyBorder="1" applyAlignment="1" applyProtection="1">
      <alignment horizontal="center" wrapText="1"/>
    </xf>
    <xf numFmtId="0" fontId="20" fillId="0" borderId="17" xfId="0" applyFont="1" applyBorder="1" applyAlignment="1" applyProtection="1">
      <alignment horizontal="left" vertical="center" wrapText="1"/>
    </xf>
    <xf numFmtId="0" fontId="20" fillId="0" borderId="73" xfId="0" applyFont="1" applyBorder="1" applyAlignment="1" applyProtection="1">
      <alignment horizontal="left" vertical="center" wrapText="1"/>
    </xf>
    <xf numFmtId="0" fontId="9" fillId="8" borderId="6" xfId="0" applyFont="1" applyFill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0" fontId="46" fillId="8" borderId="10" xfId="0" applyFont="1" applyFill="1" applyBorder="1" applyAlignment="1" applyProtection="1">
      <alignment horizontal="center" vertical="center"/>
    </xf>
    <xf numFmtId="0" fontId="0" fillId="0" borderId="2" xfId="0" applyBorder="1" applyAlignment="1" applyProtection="1">
      <alignment vertical="center"/>
    </xf>
    <xf numFmtId="0" fontId="0" fillId="0" borderId="65" xfId="0" applyBorder="1" applyAlignment="1" applyProtection="1">
      <alignment vertical="center"/>
    </xf>
    <xf numFmtId="2" fontId="9" fillId="8" borderId="10" xfId="0" quotePrefix="1" applyNumberFormat="1" applyFont="1" applyFill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8" fillId="0" borderId="7" xfId="0" applyFont="1" applyFill="1" applyBorder="1" applyAlignment="1" applyProtection="1">
      <alignment horizontal="left" vertical="center"/>
    </xf>
    <xf numFmtId="0" fontId="21" fillId="0" borderId="7" xfId="0" applyFont="1" applyFill="1" applyBorder="1" applyAlignment="1" applyProtection="1">
      <alignment horizontal="left" vertical="center"/>
    </xf>
    <xf numFmtId="0" fontId="21" fillId="0" borderId="54" xfId="0" applyFont="1" applyFill="1" applyBorder="1" applyAlignment="1" applyProtection="1">
      <alignment horizontal="left" vertical="center"/>
    </xf>
    <xf numFmtId="0" fontId="9" fillId="8" borderId="6" xfId="0" applyFont="1" applyFill="1" applyBorder="1" applyAlignment="1" applyProtection="1">
      <alignment horizontal="left" vertical="center" wrapText="1"/>
    </xf>
    <xf numFmtId="0" fontId="9" fillId="8" borderId="2" xfId="0" applyFont="1" applyFill="1" applyBorder="1" applyAlignment="1" applyProtection="1">
      <alignment horizontal="left" vertical="center" wrapText="1"/>
    </xf>
    <xf numFmtId="0" fontId="9" fillId="2" borderId="13" xfId="0" applyFont="1" applyFill="1" applyBorder="1" applyAlignment="1" applyProtection="1">
      <alignment horizontal="center" vertical="center" wrapText="1"/>
    </xf>
    <xf numFmtId="0" fontId="0" fillId="0" borderId="80" xfId="0" applyBorder="1" applyAlignment="1" applyProtection="1">
      <alignment horizontal="center" wrapText="1"/>
    </xf>
    <xf numFmtId="0" fontId="0" fillId="0" borderId="49" xfId="0" applyBorder="1" applyAlignment="1" applyProtection="1">
      <alignment horizontal="center" wrapText="1"/>
    </xf>
    <xf numFmtId="0" fontId="8" fillId="0" borderId="54" xfId="0" applyFont="1" applyFill="1" applyBorder="1" applyAlignment="1" applyProtection="1">
      <alignment horizontal="left" vertical="center"/>
    </xf>
    <xf numFmtId="0" fontId="6" fillId="2" borderId="2" xfId="0" applyFont="1" applyFill="1" applyBorder="1" applyAlignment="1" applyProtection="1">
      <alignment horizontal="center" vertical="center" wrapText="1"/>
    </xf>
    <xf numFmtId="0" fontId="6" fillId="12" borderId="2" xfId="0" applyFont="1" applyFill="1" applyBorder="1" applyAlignment="1" applyProtection="1">
      <alignment horizontal="center" vertical="center" wrapText="1"/>
    </xf>
    <xf numFmtId="0" fontId="6" fillId="2" borderId="65" xfId="0" applyFont="1" applyFill="1" applyBorder="1" applyAlignment="1" applyProtection="1">
      <alignment horizontal="center" vertical="center" wrapText="1"/>
    </xf>
    <xf numFmtId="0" fontId="0" fillId="0" borderId="53" xfId="0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0" fontId="0" fillId="0" borderId="54" xfId="0" applyBorder="1" applyAlignment="1" applyProtection="1">
      <alignment horizontal="center" vertical="center" wrapText="1"/>
    </xf>
    <xf numFmtId="0" fontId="59" fillId="0" borderId="2" xfId="0" applyFont="1" applyBorder="1" applyAlignment="1" applyProtection="1"/>
    <xf numFmtId="0" fontId="59" fillId="0" borderId="65" xfId="0" applyFont="1" applyBorder="1" applyAlignment="1" applyProtection="1"/>
    <xf numFmtId="0" fontId="6" fillId="0" borderId="27" xfId="0" applyFont="1" applyFill="1" applyBorder="1" applyAlignment="1" applyProtection="1">
      <alignment horizontal="right"/>
    </xf>
    <xf numFmtId="0" fontId="6" fillId="0" borderId="33" xfId="0" applyFont="1" applyFill="1" applyBorder="1" applyAlignment="1" applyProtection="1">
      <alignment horizontal="right"/>
    </xf>
    <xf numFmtId="0" fontId="6" fillId="0" borderId="30" xfId="0" applyFont="1" applyFill="1" applyBorder="1" applyAlignment="1" applyProtection="1">
      <alignment horizontal="right"/>
    </xf>
    <xf numFmtId="0" fontId="6" fillId="0" borderId="35" xfId="0" applyFont="1" applyFill="1" applyBorder="1" applyAlignment="1" applyProtection="1">
      <alignment horizontal="right"/>
    </xf>
    <xf numFmtId="0" fontId="6" fillId="0" borderId="76" xfId="0" applyFont="1" applyFill="1" applyBorder="1" applyAlignment="1" applyProtection="1">
      <alignment horizontal="right"/>
    </xf>
    <xf numFmtId="0" fontId="7" fillId="0" borderId="44" xfId="0" applyFont="1" applyBorder="1" applyAlignment="1" applyProtection="1">
      <alignment horizontal="center"/>
    </xf>
    <xf numFmtId="0" fontId="7" fillId="0" borderId="47" xfId="0" applyFont="1" applyBorder="1" applyAlignment="1" applyProtection="1">
      <alignment horizontal="center"/>
    </xf>
    <xf numFmtId="0" fontId="7" fillId="0" borderId="78" xfId="0" applyFont="1" applyBorder="1" applyAlignment="1" applyProtection="1">
      <alignment horizontal="center"/>
    </xf>
    <xf numFmtId="0" fontId="4" fillId="4" borderId="6" xfId="0" applyFont="1" applyFill="1" applyBorder="1" applyAlignment="1" applyProtection="1">
      <alignment horizontal="left"/>
    </xf>
    <xf numFmtId="0" fontId="4" fillId="4" borderId="2" xfId="0" applyFont="1" applyFill="1" applyBorder="1" applyAlignment="1" applyProtection="1">
      <alignment horizontal="left"/>
    </xf>
    <xf numFmtId="0" fontId="4" fillId="4" borderId="65" xfId="0" applyFont="1" applyFill="1" applyBorder="1" applyAlignment="1" applyProtection="1">
      <alignment horizontal="left"/>
    </xf>
    <xf numFmtId="0" fontId="7" fillId="0" borderId="29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30" xfId="0" applyFont="1" applyBorder="1" applyAlignment="1" applyProtection="1">
      <alignment horizontal="center"/>
    </xf>
    <xf numFmtId="0" fontId="7" fillId="0" borderId="41" xfId="0" applyFont="1" applyFill="1" applyBorder="1" applyAlignment="1" applyProtection="1">
      <alignment horizontal="center"/>
    </xf>
    <xf numFmtId="0" fontId="7" fillId="0" borderId="38" xfId="0" applyFont="1" applyFill="1" applyBorder="1" applyAlignment="1" applyProtection="1">
      <alignment horizontal="center"/>
    </xf>
    <xf numFmtId="0" fontId="7" fillId="0" borderId="76" xfId="0" applyFont="1" applyFill="1" applyBorder="1" applyAlignment="1" applyProtection="1">
      <alignment horizontal="center"/>
    </xf>
    <xf numFmtId="0" fontId="7" fillId="0" borderId="74" xfId="0" applyFont="1" applyFill="1" applyBorder="1" applyAlignment="1" applyProtection="1">
      <alignment horizontal="center"/>
    </xf>
    <xf numFmtId="0" fontId="7" fillId="0" borderId="47" xfId="0" applyFont="1" applyFill="1" applyBorder="1" applyAlignment="1" applyProtection="1">
      <alignment horizontal="center"/>
    </xf>
    <xf numFmtId="0" fontId="7" fillId="0" borderId="78" xfId="0" applyFont="1" applyFill="1" applyBorder="1" applyAlignment="1" applyProtection="1">
      <alignment horizontal="center"/>
    </xf>
    <xf numFmtId="0" fontId="7" fillId="0" borderId="44" xfId="0" applyFont="1" applyFill="1" applyBorder="1" applyAlignment="1" applyProtection="1">
      <alignment horizontal="center"/>
    </xf>
    <xf numFmtId="0" fontId="7" fillId="0" borderId="77" xfId="0" applyFont="1" applyFill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8" xfId="0" applyFont="1" applyBorder="1" applyAlignment="1" applyProtection="1">
      <alignment horizontal="center"/>
    </xf>
    <xf numFmtId="0" fontId="7" fillId="0" borderId="66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7" fillId="0" borderId="41" xfId="0" applyFont="1" applyBorder="1" applyAlignment="1" applyProtection="1">
      <alignment horizontal="center"/>
    </xf>
    <xf numFmtId="0" fontId="7" fillId="0" borderId="74" xfId="0" applyFont="1" applyBorder="1" applyAlignment="1" applyProtection="1">
      <alignment horizontal="center"/>
    </xf>
    <xf numFmtId="0" fontId="7" fillId="0" borderId="77" xfId="0" applyFont="1" applyBorder="1" applyAlignment="1" applyProtection="1">
      <alignment horizontal="center"/>
    </xf>
    <xf numFmtId="0" fontId="46" fillId="0" borderId="10" xfId="0" applyFont="1" applyFill="1" applyBorder="1" applyAlignment="1" applyProtection="1">
      <alignment horizontal="center"/>
    </xf>
    <xf numFmtId="0" fontId="41" fillId="0" borderId="6" xfId="0" applyFont="1" applyFill="1" applyBorder="1" applyAlignment="1" applyProtection="1">
      <alignment horizontal="center"/>
    </xf>
    <xf numFmtId="0" fontId="59" fillId="0" borderId="2" xfId="0" applyFont="1" applyFill="1" applyBorder="1" applyAlignment="1" applyProtection="1">
      <alignment horizontal="center"/>
    </xf>
    <xf numFmtId="0" fontId="59" fillId="0" borderId="64" xfId="0" applyFont="1" applyFill="1" applyBorder="1" applyAlignment="1" applyProtection="1">
      <alignment horizontal="center"/>
    </xf>
    <xf numFmtId="0" fontId="7" fillId="0" borderId="10" xfId="0" applyFont="1" applyFill="1" applyBorder="1" applyAlignment="1" applyProtection="1">
      <alignment horizontal="right"/>
    </xf>
    <xf numFmtId="0" fontId="9" fillId="0" borderId="2" xfId="0" applyFont="1" applyFill="1" applyBorder="1" applyAlignment="1" applyProtection="1">
      <alignment horizontal="right"/>
    </xf>
    <xf numFmtId="0" fontId="9" fillId="0" borderId="65" xfId="0" applyFont="1" applyFill="1" applyBorder="1" applyAlignment="1" applyProtection="1">
      <alignment horizontal="right"/>
    </xf>
    <xf numFmtId="0" fontId="19" fillId="6" borderId="20" xfId="0" applyFont="1" applyFill="1" applyBorder="1" applyAlignment="1" applyProtection="1">
      <alignment horizontal="left" vertical="center" wrapText="1"/>
    </xf>
    <xf numFmtId="0" fontId="19" fillId="6" borderId="17" xfId="0" applyFont="1" applyFill="1" applyBorder="1" applyAlignment="1" applyProtection="1">
      <alignment horizontal="left" vertical="center" wrapText="1"/>
    </xf>
    <xf numFmtId="0" fontId="20" fillId="6" borderId="17" xfId="0" applyFont="1" applyFill="1" applyBorder="1" applyAlignment="1" applyProtection="1">
      <alignment horizontal="left" vertical="center" wrapText="1"/>
    </xf>
    <xf numFmtId="0" fontId="20" fillId="6" borderId="73" xfId="0" applyFont="1" applyFill="1" applyBorder="1" applyAlignment="1" applyProtection="1">
      <alignment horizontal="left" vertical="center" wrapText="1"/>
    </xf>
    <xf numFmtId="0" fontId="9" fillId="2" borderId="73" xfId="0" applyFont="1" applyFill="1" applyBorder="1" applyAlignment="1" applyProtection="1">
      <alignment horizontal="center" vertical="center" wrapText="1"/>
    </xf>
    <xf numFmtId="0" fontId="0" fillId="0" borderId="72" xfId="0" applyBorder="1" applyAlignment="1" applyProtection="1">
      <alignment horizontal="center" wrapText="1"/>
    </xf>
    <xf numFmtId="0" fontId="0" fillId="0" borderId="54" xfId="0" applyBorder="1" applyAlignment="1" applyProtection="1">
      <alignment horizontal="center" wrapText="1"/>
    </xf>
    <xf numFmtId="0" fontId="8" fillId="0" borderId="7" xfId="0" applyFont="1" applyFill="1" applyBorder="1" applyAlignment="1" applyProtection="1">
      <alignment horizontal="left" vertical="center" wrapText="1"/>
    </xf>
    <xf numFmtId="0" fontId="21" fillId="0" borderId="7" xfId="0" applyFont="1" applyFill="1" applyBorder="1" applyAlignment="1" applyProtection="1">
      <alignment wrapText="1"/>
    </xf>
    <xf numFmtId="0" fontId="21" fillId="0" borderId="54" xfId="0" applyFont="1" applyFill="1" applyBorder="1" applyAlignment="1" applyProtection="1">
      <alignment wrapText="1"/>
    </xf>
    <xf numFmtId="0" fontId="6" fillId="2" borderId="6" xfId="0" applyFont="1" applyFill="1" applyBorder="1" applyAlignment="1" applyProtection="1">
      <alignment horizontal="center" vertical="center" wrapText="1"/>
    </xf>
    <xf numFmtId="0" fontId="6" fillId="8" borderId="65" xfId="0" applyFont="1" applyFill="1" applyBorder="1" applyAlignment="1" applyProtection="1">
      <alignment horizontal="center" vertical="center" wrapText="1"/>
    </xf>
    <xf numFmtId="0" fontId="6" fillId="6" borderId="6" xfId="0" applyFont="1" applyFill="1" applyBorder="1" applyAlignment="1" applyProtection="1">
      <alignment horizontal="center" vertical="center" wrapText="1"/>
    </xf>
    <xf numFmtId="0" fontId="40" fillId="0" borderId="33" xfId="0" applyFont="1" applyFill="1" applyBorder="1" applyAlignment="1" applyProtection="1"/>
    <xf numFmtId="0" fontId="40" fillId="0" borderId="30" xfId="0" applyFont="1" applyFill="1" applyBorder="1" applyAlignment="1" applyProtection="1"/>
    <xf numFmtId="0" fontId="6" fillId="0" borderId="50" xfId="0" applyFont="1" applyFill="1" applyBorder="1" applyAlignment="1" applyProtection="1">
      <alignment horizontal="right"/>
    </xf>
    <xf numFmtId="0" fontId="40" fillId="0" borderId="59" xfId="0" applyFont="1" applyFill="1" applyBorder="1" applyAlignment="1" applyProtection="1"/>
    <xf numFmtId="0" fontId="40" fillId="0" borderId="79" xfId="0" applyFont="1" applyFill="1" applyBorder="1" applyAlignment="1" applyProtection="1"/>
    <xf numFmtId="0" fontId="6" fillId="8" borderId="6" xfId="0" applyFont="1" applyFill="1" applyBorder="1" applyAlignment="1" applyProtection="1">
      <alignment horizontal="center"/>
    </xf>
    <xf numFmtId="0" fontId="6" fillId="8" borderId="2" xfId="0" applyFont="1" applyFill="1" applyBorder="1" applyAlignment="1" applyProtection="1">
      <alignment horizontal="center"/>
    </xf>
    <xf numFmtId="0" fontId="6" fillId="8" borderId="65" xfId="0" applyFont="1" applyFill="1" applyBorder="1" applyAlignment="1" applyProtection="1">
      <alignment horizontal="center"/>
    </xf>
    <xf numFmtId="16" fontId="7" fillId="0" borderId="0" xfId="0" applyNumberFormat="1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16" fontId="7" fillId="0" borderId="6" xfId="0" applyNumberFormat="1" applyFont="1" applyBorder="1" applyAlignment="1" applyProtection="1">
      <alignment wrapText="1"/>
    </xf>
    <xf numFmtId="0" fontId="7" fillId="0" borderId="2" xfId="0" applyFont="1" applyBorder="1" applyAlignment="1" applyProtection="1">
      <alignment wrapText="1"/>
    </xf>
    <xf numFmtId="1" fontId="7" fillId="0" borderId="6" xfId="0" applyNumberFormat="1" applyFont="1" applyFill="1" applyBorder="1" applyAlignment="1" applyProtection="1">
      <alignment horizontal="center" wrapText="1"/>
    </xf>
    <xf numFmtId="0" fontId="7" fillId="0" borderId="2" xfId="0" applyFont="1" applyFill="1" applyBorder="1" applyAlignment="1" applyProtection="1">
      <alignment horizontal="center" wrapText="1"/>
    </xf>
    <xf numFmtId="0" fontId="7" fillId="0" borderId="65" xfId="0" applyFont="1" applyFill="1" applyBorder="1" applyAlignment="1" applyProtection="1">
      <alignment horizontal="center" wrapText="1"/>
    </xf>
    <xf numFmtId="0" fontId="7" fillId="0" borderId="6" xfId="0" applyFont="1" applyFill="1" applyBorder="1" applyAlignment="1" applyProtection="1">
      <alignment wrapText="1"/>
    </xf>
    <xf numFmtId="0" fontId="7" fillId="0" borderId="2" xfId="0" applyFont="1" applyFill="1" applyBorder="1" applyAlignment="1" applyProtection="1">
      <alignment wrapText="1"/>
    </xf>
    <xf numFmtId="0" fontId="7" fillId="0" borderId="65" xfId="0" applyFont="1" applyFill="1" applyBorder="1" applyAlignment="1" applyProtection="1">
      <alignment wrapText="1"/>
    </xf>
    <xf numFmtId="0" fontId="19" fillId="8" borderId="20" xfId="0" applyFont="1" applyFill="1" applyBorder="1" applyAlignment="1" applyProtection="1">
      <alignment vertical="center" wrapText="1"/>
    </xf>
    <xf numFmtId="0" fontId="19" fillId="8" borderId="17" xfId="0" applyFont="1" applyFill="1" applyBorder="1" applyAlignment="1" applyProtection="1">
      <alignment vertical="center" wrapText="1"/>
    </xf>
    <xf numFmtId="0" fontId="20" fillId="0" borderId="17" xfId="0" applyFont="1" applyBorder="1" applyAlignment="1" applyProtection="1">
      <alignment vertical="center" wrapText="1"/>
    </xf>
    <xf numFmtId="0" fontId="20" fillId="0" borderId="17" xfId="0" applyFont="1" applyBorder="1" applyAlignment="1" applyProtection="1">
      <alignment vertical="center"/>
    </xf>
    <xf numFmtId="0" fontId="20" fillId="0" borderId="73" xfId="0" applyFont="1" applyBorder="1" applyAlignment="1" applyProtection="1">
      <alignment vertical="center"/>
    </xf>
    <xf numFmtId="0" fontId="21" fillId="0" borderId="0" xfId="0" applyFont="1" applyFill="1" applyBorder="1" applyAlignment="1" applyProtection="1">
      <alignment wrapText="1"/>
    </xf>
    <xf numFmtId="0" fontId="21" fillId="0" borderId="0" xfId="0" applyFont="1" applyFill="1" applyBorder="1" applyAlignment="1" applyProtection="1"/>
    <xf numFmtId="0" fontId="21" fillId="0" borderId="72" xfId="0" applyFont="1" applyFill="1" applyBorder="1" applyAlignment="1" applyProtection="1"/>
    <xf numFmtId="2" fontId="9" fillId="8" borderId="71" xfId="0" quotePrefix="1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/>
    <xf numFmtId="0" fontId="7" fillId="0" borderId="72" xfId="0" applyFont="1" applyBorder="1" applyAlignment="1" applyProtection="1"/>
    <xf numFmtId="2" fontId="6" fillId="8" borderId="10" xfId="0" quotePrefix="1" applyNumberFormat="1" applyFont="1" applyFill="1" applyBorder="1" applyAlignment="1" applyProtection="1">
      <alignment horizontal="center" vertical="center"/>
    </xf>
    <xf numFmtId="0" fontId="6" fillId="8" borderId="6" xfId="0" applyFont="1" applyFill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/>
    </xf>
    <xf numFmtId="0" fontId="24" fillId="0" borderId="64" xfId="0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/>
    </xf>
    <xf numFmtId="0" fontId="0" fillId="0" borderId="64" xfId="0" applyBorder="1" applyAlignment="1" applyProtection="1">
      <alignment horizontal="left"/>
    </xf>
    <xf numFmtId="0" fontId="6" fillId="0" borderId="65" xfId="0" applyFont="1" applyBorder="1" applyAlignment="1" applyProtection="1">
      <alignment horizontal="right"/>
    </xf>
    <xf numFmtId="0" fontId="9" fillId="6" borderId="20" xfId="0" applyFont="1" applyFill="1" applyBorder="1" applyAlignment="1" applyProtection="1">
      <alignment horizontal="center" vertical="center" wrapText="1"/>
    </xf>
    <xf numFmtId="0" fontId="7" fillId="0" borderId="17" xfId="0" applyFont="1" applyBorder="1" applyAlignment="1" applyProtection="1">
      <alignment horizontal="center" vertical="center" wrapText="1"/>
    </xf>
    <xf numFmtId="0" fontId="7" fillId="0" borderId="73" xfId="0" applyFont="1" applyBorder="1" applyAlignment="1" applyProtection="1">
      <alignment horizontal="center" vertical="center" wrapText="1"/>
    </xf>
    <xf numFmtId="0" fontId="46" fillId="0" borderId="29" xfId="0" applyFont="1" applyFill="1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6" fillId="0" borderId="41" xfId="0" applyFont="1" applyBorder="1" applyAlignment="1" applyProtection="1">
      <alignment horizontal="left"/>
      <protection locked="0"/>
    </xf>
    <xf numFmtId="0" fontId="0" fillId="0" borderId="38" xfId="0" applyBorder="1" applyAlignment="1" applyProtection="1">
      <protection locked="0"/>
    </xf>
    <xf numFmtId="0" fontId="0" fillId="0" borderId="76" xfId="0" applyBorder="1" applyAlignment="1" applyProtection="1">
      <protection locked="0"/>
    </xf>
    <xf numFmtId="0" fontId="46" fillId="0" borderId="41" xfId="0" applyFont="1" applyFill="1" applyBorder="1" applyAlignment="1" applyProtection="1">
      <alignment horizontal="center"/>
      <protection locked="0"/>
    </xf>
    <xf numFmtId="0" fontId="0" fillId="0" borderId="76" xfId="0" applyBorder="1" applyAlignment="1" applyProtection="1">
      <alignment horizontal="center"/>
      <protection locked="0"/>
    </xf>
    <xf numFmtId="0" fontId="46" fillId="0" borderId="58" xfId="0" applyFont="1" applyBorder="1" applyAlignment="1" applyProtection="1">
      <alignment horizontal="left"/>
      <protection locked="0"/>
    </xf>
    <xf numFmtId="0" fontId="0" fillId="0" borderId="59" xfId="0" applyBorder="1" applyAlignment="1" applyProtection="1">
      <protection locked="0"/>
    </xf>
    <xf numFmtId="0" fontId="0" fillId="0" borderId="79" xfId="0" applyBorder="1" applyAlignment="1" applyProtection="1">
      <protection locked="0"/>
    </xf>
    <xf numFmtId="0" fontId="7" fillId="0" borderId="1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/>
    </xf>
    <xf numFmtId="0" fontId="14" fillId="0" borderId="29" xfId="0" applyFont="1" applyFill="1" applyBorder="1" applyAlignment="1" applyProtection="1">
      <alignment horizontal="left"/>
    </xf>
    <xf numFmtId="0" fontId="14" fillId="0" borderId="33" xfId="0" applyFont="1" applyFill="1" applyBorder="1" applyAlignment="1" applyProtection="1">
      <alignment horizontal="left"/>
    </xf>
    <xf numFmtId="0" fontId="14" fillId="0" borderId="31" xfId="0" applyFont="1" applyFill="1" applyBorder="1" applyAlignment="1" applyProtection="1">
      <alignment horizontal="left"/>
    </xf>
    <xf numFmtId="0" fontId="14" fillId="0" borderId="41" xfId="0" applyFont="1" applyFill="1" applyBorder="1" applyAlignment="1" applyProtection="1">
      <alignment horizontal="left"/>
    </xf>
    <xf numFmtId="0" fontId="14" fillId="0" borderId="38" xfId="0" applyFont="1" applyFill="1" applyBorder="1" applyAlignment="1" applyProtection="1">
      <alignment horizontal="left"/>
    </xf>
    <xf numFmtId="0" fontId="14" fillId="0" borderId="66" xfId="0" applyFont="1" applyFill="1" applyBorder="1" applyAlignment="1" applyProtection="1">
      <alignment horizontal="left"/>
    </xf>
    <xf numFmtId="0" fontId="14" fillId="0" borderId="58" xfId="0" applyFont="1" applyFill="1" applyBorder="1" applyAlignment="1" applyProtection="1">
      <alignment horizontal="left"/>
    </xf>
    <xf numFmtId="0" fontId="14" fillId="0" borderId="59" xfId="0" applyFont="1" applyFill="1" applyBorder="1" applyAlignment="1" applyProtection="1">
      <alignment horizontal="left"/>
    </xf>
    <xf numFmtId="0" fontId="14" fillId="0" borderId="70" xfId="0" applyFont="1" applyFill="1" applyBorder="1" applyAlignment="1" applyProtection="1">
      <alignment horizontal="left"/>
    </xf>
    <xf numFmtId="0" fontId="14" fillId="0" borderId="6" xfId="0" applyFont="1" applyFill="1" applyBorder="1" applyAlignment="1" applyProtection="1">
      <alignment horizontal="left"/>
    </xf>
    <xf numFmtId="0" fontId="14" fillId="0" borderId="2" xfId="0" applyFont="1" applyFill="1" applyBorder="1" applyAlignment="1" applyProtection="1">
      <alignment horizontal="left"/>
    </xf>
    <xf numFmtId="0" fontId="14" fillId="0" borderId="64" xfId="0" applyFont="1" applyFill="1" applyBorder="1" applyAlignment="1" applyProtection="1">
      <alignment horizontal="left"/>
    </xf>
    <xf numFmtId="0" fontId="7" fillId="0" borderId="50" xfId="0" applyFont="1" applyBorder="1" applyAlignment="1" applyProtection="1">
      <alignment horizontal="center"/>
    </xf>
    <xf numFmtId="0" fontId="7" fillId="0" borderId="70" xfId="0" applyFont="1" applyBorder="1" applyAlignment="1" applyProtection="1">
      <alignment horizontal="center"/>
    </xf>
    <xf numFmtId="0" fontId="1" fillId="0" borderId="2" xfId="0" applyFont="1" applyFill="1" applyBorder="1" applyAlignment="1" applyProtection="1">
      <alignment horizontal="center"/>
    </xf>
    <xf numFmtId="0" fontId="1" fillId="0" borderId="64" xfId="0" applyFont="1" applyFill="1" applyBorder="1" applyAlignment="1" applyProtection="1">
      <alignment horizontal="center"/>
    </xf>
    <xf numFmtId="0" fontId="46" fillId="0" borderId="50" xfId="0" applyFont="1" applyBorder="1" applyAlignment="1" applyProtection="1">
      <alignment horizontal="right"/>
    </xf>
    <xf numFmtId="0" fontId="46" fillId="0" borderId="59" xfId="0" applyFont="1" applyBorder="1" applyAlignment="1" applyProtection="1">
      <alignment horizontal="right"/>
    </xf>
    <xf numFmtId="0" fontId="46" fillId="0" borderId="79" xfId="0" applyFont="1" applyBorder="1" applyAlignment="1" applyProtection="1">
      <alignment horizontal="right"/>
    </xf>
    <xf numFmtId="0" fontId="6" fillId="0" borderId="27" xfId="0" applyFont="1" applyBorder="1" applyAlignment="1" applyProtection="1">
      <alignment horizontal="right"/>
    </xf>
    <xf numFmtId="0" fontId="6" fillId="0" borderId="30" xfId="0" applyFont="1" applyBorder="1" applyAlignment="1" applyProtection="1">
      <alignment horizontal="right"/>
    </xf>
    <xf numFmtId="0" fontId="46" fillId="0" borderId="35" xfId="0" applyFont="1" applyBorder="1" applyAlignment="1" applyProtection="1">
      <alignment horizontal="right"/>
    </xf>
    <xf numFmtId="0" fontId="46" fillId="0" borderId="76" xfId="0" applyFont="1" applyBorder="1" applyAlignment="1" applyProtection="1">
      <alignment horizontal="right"/>
    </xf>
    <xf numFmtId="0" fontId="6" fillId="0" borderId="35" xfId="0" applyFont="1" applyBorder="1" applyAlignment="1" applyProtection="1">
      <alignment horizontal="right"/>
    </xf>
    <xf numFmtId="0" fontId="6" fillId="0" borderId="76" xfId="0" applyFont="1" applyBorder="1" applyAlignment="1" applyProtection="1">
      <alignment horizontal="right"/>
    </xf>
    <xf numFmtId="0" fontId="6" fillId="0" borderId="17" xfId="0" applyFont="1" applyBorder="1" applyAlignment="1" applyProtection="1">
      <alignment horizontal="right"/>
    </xf>
    <xf numFmtId="0" fontId="0" fillId="0" borderId="73" xfId="0" applyBorder="1" applyAlignment="1" applyProtection="1"/>
    <xf numFmtId="0" fontId="6" fillId="0" borderId="7" xfId="0" applyFont="1" applyBorder="1" applyAlignment="1" applyProtection="1">
      <alignment horizontal="right"/>
    </xf>
    <xf numFmtId="0" fontId="0" fillId="0" borderId="7" xfId="0" applyBorder="1" applyAlignment="1" applyProtection="1"/>
    <xf numFmtId="0" fontId="0" fillId="0" borderId="54" xfId="0" applyBorder="1" applyAlignment="1" applyProtection="1"/>
  </cellXfs>
  <cellStyles count="5">
    <cellStyle name="Normal 2" xfId="1" xr:uid="{00000000-0005-0000-0000-000001000000}"/>
    <cellStyle name="Procent" xfId="2" builtinId="5"/>
    <cellStyle name="Procent 2" xfId="3" xr:uid="{00000000-0005-0000-0000-000003000000}"/>
    <cellStyle name="Standaard" xfId="0" builtinId="0"/>
    <cellStyle name="Standaard 2" xfId="4" xr:uid="{00000000-0005-0000-0000-000004000000}"/>
  </cellStyles>
  <dxfs count="29">
    <dxf>
      <font>
        <b val="0"/>
        <i/>
      </font>
    </dxf>
    <dxf>
      <font>
        <u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u/>
      </font>
    </dxf>
    <dxf>
      <font>
        <strike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u val="none"/>
        <color indexed="10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u/>
        <color auto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strike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</font>
    </dxf>
    <dxf>
      <font>
        <u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gray0625"/>
      </fill>
    </dxf>
    <dxf>
      <font>
        <b/>
        <i val="0"/>
        <strike val="0"/>
        <color rgb="FFFF0000"/>
      </font>
    </dxf>
    <dxf>
      <font>
        <u/>
      </font>
    </dxf>
    <dxf>
      <font>
        <strike val="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FF3300"/>
      <color rgb="FF990000"/>
      <color rgb="FFFF0066"/>
      <color rgb="FF993366"/>
      <color rgb="FFCC0000"/>
      <color rgb="FF993300"/>
      <color rgb="FF990033"/>
      <color rgb="FF003399"/>
      <color rgb="FFCC990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236818065773804E-2"/>
          <c:y val="3.5448124048328253E-3"/>
          <c:w val="0.86217779322455423"/>
          <c:h val="0.87262661522485863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Granulométrie!$B$11:$B$25</c:f>
              <c:strCache>
                <c:ptCount val="1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  <c:pt idx="9">
                  <c:v>j</c:v>
                </c:pt>
                <c:pt idx="10">
                  <c:v>k</c:v>
                </c:pt>
                <c:pt idx="11">
                  <c:v>l</c:v>
                </c:pt>
                <c:pt idx="12">
                  <c:v>m</c:v>
                </c:pt>
                <c:pt idx="13">
                  <c:v>n</c:v>
                </c:pt>
                <c:pt idx="14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8D8E-433D-9A50-953EF70C29F5}"/>
                </c:ext>
              </c:extLst>
            </c:dLbl>
            <c:dLbl>
              <c:idx val="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8D8E-433D-9A50-953EF70C29F5}"/>
                </c:ext>
              </c:extLst>
            </c:dLbl>
            <c:dLbl>
              <c:idx val="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8D8E-433D-9A50-953EF70C29F5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8D8E-433D-9A50-953EF70C29F5}"/>
                </c:ext>
              </c:extLst>
            </c:dLbl>
            <c:dLbl>
              <c:idx val="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4-8D8E-433D-9A50-953EF70C29F5}"/>
                </c:ext>
              </c:extLst>
            </c:dLbl>
            <c:dLbl>
              <c:idx val="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5-8D8E-433D-9A50-953EF70C29F5}"/>
                </c:ext>
              </c:extLst>
            </c:dLbl>
            <c:dLbl>
              <c:idx val="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6-8D8E-433D-9A50-953EF70C29F5}"/>
                </c:ext>
              </c:extLst>
            </c:dLbl>
            <c:dLbl>
              <c:idx val="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7-8D8E-433D-9A50-953EF70C29F5}"/>
                </c:ext>
              </c:extLst>
            </c:dLbl>
            <c:dLbl>
              <c:idx val="8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8-8D8E-433D-9A50-953EF70C29F5}"/>
                </c:ext>
              </c:extLst>
            </c:dLbl>
            <c:dLbl>
              <c:idx val="9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8D8E-433D-9A50-953EF70C29F5}"/>
                </c:ext>
              </c:extLst>
            </c:dLbl>
            <c:dLbl>
              <c:idx val="10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A-8D8E-433D-9A50-953EF70C29F5}"/>
                </c:ext>
              </c:extLst>
            </c:dLbl>
            <c:dLbl>
              <c:idx val="11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B-8D8E-433D-9A50-953EF70C29F5}"/>
                </c:ext>
              </c:extLst>
            </c:dLbl>
            <c:dLbl>
              <c:idx val="12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C-8D8E-433D-9A50-953EF70C29F5}"/>
                </c:ext>
              </c:extLst>
            </c:dLbl>
            <c:dLbl>
              <c:idx val="13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D8E-433D-9A50-953EF70C29F5}"/>
                </c:ext>
              </c:extLst>
            </c:dLbl>
            <c:dLbl>
              <c:idx val="14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E-8D8E-433D-9A50-953EF70C29F5}"/>
                </c:ext>
              </c:extLst>
            </c:dLbl>
            <c:dLbl>
              <c:idx val="15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D8E-433D-9A50-953EF70C29F5}"/>
                </c:ext>
              </c:extLst>
            </c:dLbl>
            <c:dLbl>
              <c:idx val="16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0-8D8E-433D-9A50-953EF70C29F5}"/>
                </c:ext>
              </c:extLst>
            </c:dLbl>
            <c:dLbl>
              <c:idx val="17"/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2000">
                        <a:latin typeface="+mn-lt"/>
                      </a:rPr>
                      <a:t>[CELLRANGE]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D8E-433D-9A50-953EF70C29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5.0526315789473699</c:v>
                </c:pt>
                <c:pt idx="4">
                  <c:v>8.85</c:v>
                </c:pt>
                <c:pt idx="5">
                  <c:v>52</c:v>
                </c:pt>
                <c:pt idx="6">
                  <c:v>63</c:v>
                </c:pt>
                <c:pt idx="7">
                  <c:v>46.166666666666671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4.3757073033319003</c:v>
                </c:pt>
                <c:pt idx="4">
                  <c:v>5.4559600438419631</c:v>
                </c:pt>
                <c:pt idx="5">
                  <c:v>25.980762113533157</c:v>
                </c:pt>
                <c:pt idx="6">
                  <c:v>43.301270189221931</c:v>
                </c:pt>
                <c:pt idx="7">
                  <c:v>21.650635094610966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D8E-433D-9A50-953EF70C2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505872"/>
        <c:axId val="601506264"/>
      </c:scatterChart>
      <c:valAx>
        <c:axId val="601505872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601506264"/>
        <c:crosses val="autoZero"/>
        <c:crossBetween val="midCat"/>
      </c:valAx>
      <c:valAx>
        <c:axId val="601506264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6015058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713455315832606E-2"/>
          <c:y val="0.11934626258407044"/>
          <c:w val="0.81763238325859267"/>
          <c:h val="0.80195099228117539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Granulométrie!$B$8:$B$25</c:f>
              <c:strCach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a</c:v>
                </c:pt>
                <c:pt idx="4">
                  <c:v>b</c:v>
                </c:pt>
                <c:pt idx="5">
                  <c:v>c</c:v>
                </c:pt>
                <c:pt idx="6">
                  <c:v>d</c:v>
                </c:pt>
                <c:pt idx="7">
                  <c:v>e</c:v>
                </c:pt>
                <c:pt idx="8">
                  <c:v>f</c:v>
                </c:pt>
                <c:pt idx="9">
                  <c:v>g</c:v>
                </c:pt>
                <c:pt idx="10">
                  <c:v>h</c:v>
                </c:pt>
                <c:pt idx="11">
                  <c:v>i</c:v>
                </c:pt>
                <c:pt idx="12">
                  <c:v>j</c:v>
                </c:pt>
                <c:pt idx="13">
                  <c:v>k</c:v>
                </c:pt>
                <c:pt idx="14">
                  <c:v>l</c:v>
                </c:pt>
                <c:pt idx="15">
                  <c:v>m</c:v>
                </c:pt>
                <c:pt idx="16">
                  <c:v>n</c:v>
                </c:pt>
                <c:pt idx="17">
                  <c:v>o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2"/>
            <c:spPr>
              <a:solidFill>
                <a:schemeClr val="accent1"/>
              </a:solidFill>
              <a:ln w="9525">
                <a:solidFill>
                  <a:schemeClr val="bg1">
                    <a:alpha val="99000"/>
                  </a:schemeClr>
                </a:solidFill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CFD01-1704-4A8D-A204-79644EBEBAAF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8A5-4E57-A344-11DF64C38D72}"/>
                </c:ext>
              </c:extLst>
            </c:dLbl>
            <c:dLbl>
              <c:idx val="1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64D3D42-2F80-4DC9-911E-39719E1499AF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8A5-4E57-A344-11DF64C38D72}"/>
                </c:ext>
              </c:extLst>
            </c:dLbl>
            <c:dLbl>
              <c:idx val="2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E837948-F46A-4952-A0BC-7F3C8AE18EE1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8A5-4E57-A344-11DF64C38D72}"/>
                </c:ext>
              </c:extLst>
            </c:dLbl>
            <c:dLbl>
              <c:idx val="3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F9EEC5C-DE66-4143-A9EF-B8860EA7177F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8A5-4E57-A344-11DF64C38D72}"/>
                </c:ext>
              </c:extLst>
            </c:dLbl>
            <c:dLbl>
              <c:idx val="4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43606A-FD5F-4C1D-A837-FFA14DF7E7C9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8A5-4E57-A344-11DF64C38D72}"/>
                </c:ext>
              </c:extLst>
            </c:dLbl>
            <c:dLbl>
              <c:idx val="5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839CA37-B663-40BB-93A8-456925F0A1A6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8A5-4E57-A344-11DF64C38D72}"/>
                </c:ext>
              </c:extLst>
            </c:dLbl>
            <c:dLbl>
              <c:idx val="6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B54B3C-6E14-4021-AEB5-EDFEA2E83C8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8A5-4E57-A344-11DF64C38D72}"/>
                </c:ext>
              </c:extLst>
            </c:dLbl>
            <c:dLbl>
              <c:idx val="7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B20F021-C3FA-4443-9752-3B3AE3E5C592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8A5-4E57-A344-11DF64C38D72}"/>
                </c:ext>
              </c:extLst>
            </c:dLbl>
            <c:dLbl>
              <c:idx val="8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C8E438C-7D37-476D-B0FE-35EF833A1D44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8A5-4E57-A344-11DF64C38D72}"/>
                </c:ext>
              </c:extLst>
            </c:dLbl>
            <c:dLbl>
              <c:idx val="9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4CAE02D-C446-43FF-803E-CC246A5676B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8A5-4E57-A344-11DF64C38D72}"/>
                </c:ext>
              </c:extLst>
            </c:dLbl>
            <c:dLbl>
              <c:idx val="10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F55322A-F2E6-452C-8DF6-1D7458638FD0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8A5-4E57-A344-11DF64C38D72}"/>
                </c:ext>
              </c:extLst>
            </c:dLbl>
            <c:dLbl>
              <c:idx val="11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7969BB2-6D08-43CD-9369-75ABB7DAA375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8A5-4E57-A344-11DF64C38D72}"/>
                </c:ext>
              </c:extLst>
            </c:dLbl>
            <c:dLbl>
              <c:idx val="12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06E794C-3262-47F4-AF56-4DFC82AB4554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8A5-4E57-A344-11DF64C38D72}"/>
                </c:ext>
              </c:extLst>
            </c:dLbl>
            <c:dLbl>
              <c:idx val="13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B2B918-57DC-4689-95C7-02AF56DFCBCD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8A5-4E57-A344-11DF64C38D72}"/>
                </c:ext>
              </c:extLst>
            </c:dLbl>
            <c:dLbl>
              <c:idx val="14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CD552B6-01BA-4F34-812A-433200BF111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8A5-4E57-A344-11DF64C38D72}"/>
                </c:ext>
              </c:extLst>
            </c:dLbl>
            <c:dLbl>
              <c:idx val="15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86551F0-F9A6-4EC1-9A72-DA9E749B46BE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8A5-4E57-A344-11DF64C38D72}"/>
                </c:ext>
              </c:extLst>
            </c:dLbl>
            <c:dLbl>
              <c:idx val="16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24BBF1-815C-41AF-B5D0-A752CF8DD4AC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8A5-4E57-A344-11DF64C38D72}"/>
                </c:ext>
              </c:extLst>
            </c:dLbl>
            <c:dLbl>
              <c:idx val="17"/>
              <c:tx>
                <c:rich>
                  <a:bodyPr rot="0" spcFirstLastPara="1" vertOverflow="overflow" horzOverflow="overflow" vert="horz" wrap="square" lIns="0" tIns="0" rIns="0" bIns="0" anchor="ctr" anchorCtr="0">
                    <a:noAutofit/>
                  </a:bodyPr>
                  <a:lstStyle/>
                  <a:p>
                    <a:pPr algn="ctr" rtl="0">
                      <a:defRPr lang="nl-BE" sz="2000" b="0" i="0" u="none" strike="noStrike" kern="1200" baseline="0">
                        <a:solidFill>
                          <a:srgbClr val="FF33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07FFCC2-C7BB-4697-9314-6A3D6E822AAA}" type="CELLRANGE">
                      <a:rPr lang="en-US"/>
                      <a:pPr algn="ctr" rtl="0">
                        <a:defRPr lang="nl-BE" sz="2000" b="0" i="0" u="none" strike="noStrike" kern="1200" baseline="0">
                          <a:solidFill>
                            <a:srgbClr val="FF33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BE"/>
                  </a:p>
                </c:rich>
              </c:tx>
              <c:spPr>
                <a:noFill/>
                <a:ln w="9525" cap="sq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3.6370751315324641E-2"/>
                      <c:h val="5.832604257801108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8A5-4E57-A344-11DF64C38D72}"/>
                </c:ext>
              </c:extLst>
            </c:dLbl>
            <c:spPr>
              <a:noFill/>
              <a:ln w="25400">
                <a:noFill/>
              </a:ln>
            </c:spPr>
            <c:txPr>
              <a:bodyPr vertOverflow="overflow" horzOverflow="overflow" wrap="square" lIns="0" tIns="0" rIns="0" bIns="0" anchor="ctr">
                <a:spAutoFit/>
              </a:bodyPr>
              <a:lstStyle/>
              <a:p>
                <a:pPr>
                  <a:defRPr>
                    <a:solidFill>
                      <a:srgbClr val="FF3300"/>
                    </a:solidFill>
                  </a:defRPr>
                </a:pPr>
                <a:endParaRPr lang="en-B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Granulométrie!$V$8:$V$25</c:f>
              <c:numCache>
                <c:formatCode>0.00</c:formatCode>
                <c:ptCount val="18"/>
                <c:pt idx="0">
                  <c:v>0</c:v>
                </c:pt>
                <c:pt idx="1">
                  <c:v>100</c:v>
                </c:pt>
                <c:pt idx="2">
                  <c:v>50</c:v>
                </c:pt>
                <c:pt idx="3">
                  <c:v>5.0526315789473699</c:v>
                </c:pt>
                <c:pt idx="4">
                  <c:v>8.85</c:v>
                </c:pt>
                <c:pt idx="5">
                  <c:v>52</c:v>
                </c:pt>
                <c:pt idx="6">
                  <c:v>63</c:v>
                </c:pt>
                <c:pt idx="7">
                  <c:v>46.166666666666671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xVal>
          <c:yVal>
            <c:numRef>
              <c:f>Granulométrie!$W$8:$W$25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86.602540378443862</c:v>
                </c:pt>
                <c:pt idx="3">
                  <c:v>4.3757073033319003</c:v>
                </c:pt>
                <c:pt idx="4">
                  <c:v>5.4559600438419631</c:v>
                </c:pt>
                <c:pt idx="5">
                  <c:v>25.980762113533157</c:v>
                </c:pt>
                <c:pt idx="6">
                  <c:v>43.301270189221931</c:v>
                </c:pt>
                <c:pt idx="7">
                  <c:v>21.650635094610966</c:v>
                </c:pt>
                <c:pt idx="8" formatCode="General">
                  <c:v>0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Granulométrie!$B$8:$B$25</c15:f>
                <c15:dlblRangeCache>
                  <c:ptCount val="1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a</c:v>
                  </c:pt>
                  <c:pt idx="4">
                    <c:v>b</c:v>
                  </c:pt>
                  <c:pt idx="5">
                    <c:v>c</c:v>
                  </c:pt>
                  <c:pt idx="6">
                    <c:v>d</c:v>
                  </c:pt>
                  <c:pt idx="7">
                    <c:v>e</c:v>
                  </c:pt>
                  <c:pt idx="8">
                    <c:v>f</c:v>
                  </c:pt>
                  <c:pt idx="9">
                    <c:v>g</c:v>
                  </c:pt>
                  <c:pt idx="10">
                    <c:v>h</c:v>
                  </c:pt>
                  <c:pt idx="11">
                    <c:v>i</c:v>
                  </c:pt>
                  <c:pt idx="12">
                    <c:v>j</c:v>
                  </c:pt>
                  <c:pt idx="13">
                    <c:v>k</c:v>
                  </c:pt>
                  <c:pt idx="14">
                    <c:v>l</c:v>
                  </c:pt>
                  <c:pt idx="15">
                    <c:v>m</c:v>
                  </c:pt>
                  <c:pt idx="16">
                    <c:v>n</c:v>
                  </c:pt>
                  <c:pt idx="17">
                    <c:v>o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88A5-4E57-A344-11DF64C3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506656"/>
        <c:axId val="601507048"/>
      </c:scatterChart>
      <c:valAx>
        <c:axId val="601506656"/>
        <c:scaling>
          <c:orientation val="minMax"/>
          <c:max val="100"/>
        </c:scaling>
        <c:delete val="1"/>
        <c:axPos val="b"/>
        <c:numFmt formatCode="0.00" sourceLinked="1"/>
        <c:majorTickMark val="out"/>
        <c:minorTickMark val="none"/>
        <c:tickLblPos val="nextTo"/>
        <c:crossAx val="601507048"/>
        <c:crosses val="autoZero"/>
        <c:crossBetween val="midCat"/>
      </c:valAx>
      <c:valAx>
        <c:axId val="601507048"/>
        <c:scaling>
          <c:orientation val="minMax"/>
          <c:max val="90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6015066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E"/>
    </a:p>
  </c:txPr>
  <c:printSettings>
    <c:headerFooter/>
    <c:pageMargins b="0.75" l="0.7" r="0.7" t="0.75" header="0.3" footer="0.3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7.png@01D54E07.9C6EC3A0" TargetMode="External"/><Relationship Id="rId1" Type="http://schemas.openxmlformats.org/officeDocument/2006/relationships/image" Target="../media/image1.bin"/><Relationship Id="rId4" Type="http://schemas.openxmlformats.org/officeDocument/2006/relationships/image" Target="cid:image006.png@01D54E07.9C6EC3A0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J:\Algemeen\Mkt%20-%20Comm\Handtekeningen%20en%20logo's\abonlnieuw%202002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0</xdr:rowOff>
    </xdr:from>
    <xdr:to>
      <xdr:col>3</xdr:col>
      <xdr:colOff>85725</xdr:colOff>
      <xdr:row>47</xdr:row>
      <xdr:rowOff>133350</xdr:rowOff>
    </xdr:to>
    <xdr:pic>
      <xdr:nvPicPr>
        <xdr:cNvPr id="5365" name="Image 3" descr="cid:image007.png@01D54E07.9C6EC3A0">
          <a:extLst>
            <a:ext uri="{FF2B5EF4-FFF2-40B4-BE49-F238E27FC236}">
              <a16:creationId xmlns:a16="http://schemas.microsoft.com/office/drawing/2014/main" id="{00000000-0008-0000-0000-0000F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505700"/>
          <a:ext cx="3829050" cy="413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371475</xdr:colOff>
      <xdr:row>25</xdr:row>
      <xdr:rowOff>19050</xdr:rowOff>
    </xdr:to>
    <xdr:pic>
      <xdr:nvPicPr>
        <xdr:cNvPr id="5366" name="Image 1" descr="cid:image006.png@01D54E07.9C6EC3A0">
          <a:extLst>
            <a:ext uri="{FF2B5EF4-FFF2-40B4-BE49-F238E27FC236}">
              <a16:creationId xmlns:a16="http://schemas.microsoft.com/office/drawing/2014/main" id="{00000000-0008-0000-0000-0000F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172200"/>
          <a:ext cx="41148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361950</xdr:colOff>
      <xdr:row>1546</xdr:row>
      <xdr:rowOff>200526</xdr:rowOff>
    </xdr:from>
    <xdr:to>
      <xdr:col>16</xdr:col>
      <xdr:colOff>19050</xdr:colOff>
      <xdr:row>2247</xdr:row>
      <xdr:rowOff>200527</xdr:rowOff>
    </xdr:to>
    <xdr:graphicFrame macro="">
      <xdr:nvGraphicFramePr>
        <xdr:cNvPr id="494886" name="Grafiek 9">
          <a:extLst>
            <a:ext uri="{FF2B5EF4-FFF2-40B4-BE49-F238E27FC236}">
              <a16:creationId xmlns:a16="http://schemas.microsoft.com/office/drawing/2014/main" id="{00000000-0008-0000-0A00-0000268D07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85725</xdr:colOff>
      <xdr:row>29</xdr:row>
      <xdr:rowOff>9525</xdr:rowOff>
    </xdr:from>
    <xdr:to>
      <xdr:col>16</xdr:col>
      <xdr:colOff>247650</xdr:colOff>
      <xdr:row>59</xdr:row>
      <xdr:rowOff>38100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3504325" y="7372982"/>
          <a:ext cx="6435300" cy="6155858"/>
          <a:chOff x="3337832" y="6853918"/>
          <a:chExt cx="6135461" cy="6151789"/>
        </a:xfrm>
      </xdr:grpSpPr>
      <xdr:pic>
        <xdr:nvPicPr>
          <xdr:cNvPr id="2" name="Afbeelding 2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 bwMode="auto">
          <a:xfrm>
            <a:off x="3337832" y="6853918"/>
            <a:ext cx="6135461" cy="6151789"/>
          </a:xfrm>
          <a:prstGeom prst="rect">
            <a:avLst/>
          </a:prstGeom>
          <a:ln>
            <a:solidFill>
              <a:schemeClr val="tx1"/>
            </a:solidFill>
          </a:ln>
          <a:effectLst>
            <a:glow rad="38100">
              <a:schemeClr val="bg1"/>
            </a:glow>
          </a:effectLst>
        </xdr:spPr>
      </xdr:pic>
      <xdr:sp macro="" textlink="">
        <xdr:nvSpPr>
          <xdr:cNvPr id="3" name="ZoneTexte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 txBox="1"/>
        </xdr:nvSpPr>
        <xdr:spPr bwMode="auto">
          <a:xfrm rot="3720000">
            <a:off x="6857119" y="9212012"/>
            <a:ext cx="3256829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003399"/>
                </a:solidFill>
              </a:rPr>
              <a:t>Fraction argileuse (&lt; 2 µm)</a:t>
            </a:r>
          </a:p>
        </xdr:txBody>
      </xdr:sp>
      <xdr:sp macro="" textlink="">
        <xdr:nvSpPr>
          <xdr:cNvPr id="5" name="ZoneTexte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 txBox="1"/>
        </xdr:nvSpPr>
        <xdr:spPr bwMode="auto">
          <a:xfrm>
            <a:off x="5045838" y="12532492"/>
            <a:ext cx="2881663" cy="39898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990000"/>
                </a:solidFill>
              </a:rPr>
              <a:t>Fraction limoneuse (2-50 µm)</a:t>
            </a:r>
          </a:p>
        </xdr:txBody>
      </xdr:sp>
      <xdr:sp macro="" textlink="">
        <xdr:nvSpPr>
          <xdr:cNvPr id="6" name="ZoneTexte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 txBox="1"/>
        </xdr:nvSpPr>
        <xdr:spPr bwMode="auto">
          <a:xfrm rot="17880000">
            <a:off x="3083323" y="8535026"/>
            <a:ext cx="3247550" cy="35305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500" b="1">
                <a:solidFill>
                  <a:srgbClr val="CC9900"/>
                </a:solidFill>
              </a:rPr>
              <a:t>Fraction sableuse (&gt; 50 µm)</a:t>
            </a:r>
          </a:p>
        </xdr:txBody>
      </xdr:sp>
    </xdr:grpSp>
    <xdr:clientData/>
  </xdr:twoCellAnchor>
  <xdr:twoCellAnchor editAs="absolute">
    <xdr:from>
      <xdr:col>4</xdr:col>
      <xdr:colOff>247650</xdr:colOff>
      <xdr:row>26</xdr:row>
      <xdr:rowOff>158842</xdr:rowOff>
    </xdr:from>
    <xdr:to>
      <xdr:col>16</xdr:col>
      <xdr:colOff>257175</xdr:colOff>
      <xdr:row>56</xdr:row>
      <xdr:rowOff>139792</xdr:rowOff>
    </xdr:to>
    <xdr:graphicFrame macro="">
      <xdr:nvGraphicFramePr>
        <xdr:cNvPr id="494888" name="Grafiek 9">
          <a:extLst>
            <a:ext uri="{FF2B5EF4-FFF2-40B4-BE49-F238E27FC236}">
              <a16:creationId xmlns:a16="http://schemas.microsoft.com/office/drawing/2014/main" id="{00000000-0008-0000-0A00-0000288D07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40</xdr:col>
      <xdr:colOff>0</xdr:colOff>
      <xdr:row>0</xdr:row>
      <xdr:rowOff>0</xdr:rowOff>
    </xdr:to>
    <xdr:pic>
      <xdr:nvPicPr>
        <xdr:cNvPr id="94733" name="Picture 1" descr="J:\Algemeen\Mkt - Comm\Handtekeningen en logo's\abonlnieuw 2002.jpg">
          <a:extLst>
            <a:ext uri="{FF2B5EF4-FFF2-40B4-BE49-F238E27FC236}">
              <a16:creationId xmlns:a16="http://schemas.microsoft.com/office/drawing/2014/main" id="{00000000-0008-0000-0400-00000D7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2053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\groups\Documents%20and%20Settings\Reyns%20Didier\Local%20Settings\Temporary%20Internet%20Files\OLKA\0000_KwaliteitsplanDM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001.bofas.local\groups\Users\yvermoor\Downloads\outil_ESR_v4.1_2019011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waliteitsplan"/>
      <sheetName val="Dagboek (1)"/>
    </sheetNames>
    <sheetDataSet>
      <sheetData sheetId="0">
        <row r="20">
          <cell r="B20" t="str">
            <v>...@bofas.be</v>
          </cell>
        </row>
        <row r="40">
          <cell r="B40" t="str">
            <v>ntb</v>
          </cell>
        </row>
        <row r="42">
          <cell r="B42" t="str">
            <v>ntb</v>
          </cell>
        </row>
        <row r="47">
          <cell r="B47" t="str">
            <v>ntb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-moi"/>
      <sheetName val="données sol"/>
      <sheetName val="Sélection - données sol"/>
      <sheetName val="données nappe"/>
      <sheetName val="Sélection - données nappe"/>
      <sheetName val="Listes_N"/>
      <sheetName val="Calcul VSN"/>
      <sheetName val="Profondeur représentative"/>
      <sheetName val="Temps de lessivage"/>
      <sheetName val="AnnI-Décret sol"/>
      <sheetName val="VL"/>
      <sheetName val="Feuille travail stats - sol"/>
      <sheetName val="Feuille travail stats - sol LQ"/>
      <sheetName val="Feuille travail stats - nappe"/>
      <sheetName val="Feuille travail stats - napp LQ"/>
      <sheetName val="paramètres_sol"/>
      <sheetName val="tr_PP"/>
      <sheetName val="Feuille travail sélection"/>
      <sheetName val="Listes"/>
      <sheetName val="Listes_défaut"/>
      <sheetName val="Listes_défaut_N"/>
      <sheetName val="Feuil1"/>
    </sheetNames>
    <sheetDataSet>
      <sheetData sheetId="0"/>
      <sheetData sheetId="1"/>
      <sheetData sheetId="2">
        <row r="5">
          <cell r="B5" t="str">
            <v>Type   V - Usage industriel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5">
          <cell r="C5" t="str">
            <v>Affectation</v>
          </cell>
          <cell r="D5" t="str">
            <v>I</v>
          </cell>
          <cell r="E5" t="str">
            <v>II</v>
          </cell>
          <cell r="F5" t="str">
            <v>III</v>
          </cell>
          <cell r="G5" t="str">
            <v>IV</v>
          </cell>
          <cell r="H5" t="str">
            <v>V</v>
          </cell>
        </row>
        <row r="6">
          <cell r="C6" t="str">
            <v>Métaux/métalloïdes</v>
          </cell>
          <cell r="D6" t="str">
            <v>mg/kg ms</v>
          </cell>
          <cell r="E6" t="str">
            <v>mg/kg ms</v>
          </cell>
          <cell r="F6" t="str">
            <v>mg/kg ms</v>
          </cell>
          <cell r="G6" t="str">
            <v>mg/kg ms</v>
          </cell>
          <cell r="H6" t="str">
            <v>mg/kg ms</v>
          </cell>
        </row>
        <row r="7">
          <cell r="C7" t="str">
            <v>Arsenic</v>
          </cell>
          <cell r="D7">
            <v>30</v>
          </cell>
          <cell r="E7">
            <v>30</v>
          </cell>
          <cell r="F7">
            <v>40</v>
          </cell>
          <cell r="G7">
            <v>40</v>
          </cell>
          <cell r="H7">
            <v>65</v>
          </cell>
        </row>
        <row r="8">
          <cell r="C8" t="str">
            <v>Cadmium</v>
          </cell>
          <cell r="D8">
            <v>1.8</v>
          </cell>
          <cell r="E8">
            <v>1.8</v>
          </cell>
          <cell r="F8">
            <v>3</v>
          </cell>
          <cell r="G8">
            <v>10</v>
          </cell>
          <cell r="H8">
            <v>20</v>
          </cell>
        </row>
        <row r="9">
          <cell r="C9" t="str">
            <v>Chrome</v>
          </cell>
          <cell r="D9">
            <v>57</v>
          </cell>
          <cell r="E9">
            <v>57</v>
          </cell>
          <cell r="F9">
            <v>78</v>
          </cell>
          <cell r="G9">
            <v>140</v>
          </cell>
          <cell r="H9">
            <v>288</v>
          </cell>
        </row>
        <row r="10">
          <cell r="C10" t="str">
            <v>Chrome VI</v>
          </cell>
          <cell r="D10">
            <v>4</v>
          </cell>
          <cell r="E10">
            <v>4</v>
          </cell>
          <cell r="F10">
            <v>4</v>
          </cell>
          <cell r="G10">
            <v>13</v>
          </cell>
          <cell r="H10">
            <v>13</v>
          </cell>
        </row>
        <row r="11">
          <cell r="C11" t="str">
            <v>Cuivre</v>
          </cell>
          <cell r="D11">
            <v>53</v>
          </cell>
          <cell r="E11">
            <v>53</v>
          </cell>
          <cell r="F11">
            <v>156</v>
          </cell>
          <cell r="G11">
            <v>490</v>
          </cell>
          <cell r="H11">
            <v>600</v>
          </cell>
        </row>
        <row r="12">
          <cell r="C12" t="str">
            <v>Mercure</v>
          </cell>
          <cell r="D12">
            <v>1.1000000000000001</v>
          </cell>
          <cell r="E12">
            <v>1.1000000000000001</v>
          </cell>
          <cell r="F12">
            <v>1.75</v>
          </cell>
          <cell r="G12">
            <v>5</v>
          </cell>
          <cell r="H12">
            <v>5</v>
          </cell>
        </row>
        <row r="13">
          <cell r="C13" t="str">
            <v>Nickel</v>
          </cell>
          <cell r="D13">
            <v>87</v>
          </cell>
          <cell r="E13">
            <v>87</v>
          </cell>
          <cell r="F13">
            <v>146</v>
          </cell>
          <cell r="G13">
            <v>350</v>
          </cell>
          <cell r="H13">
            <v>350</v>
          </cell>
        </row>
        <row r="14">
          <cell r="C14" t="str">
            <v>Plomb</v>
          </cell>
          <cell r="D14">
            <v>120</v>
          </cell>
          <cell r="E14">
            <v>200</v>
          </cell>
          <cell r="F14">
            <v>200</v>
          </cell>
          <cell r="G14">
            <v>390</v>
          </cell>
          <cell r="H14">
            <v>1840</v>
          </cell>
        </row>
        <row r="15">
          <cell r="C15" t="str">
            <v>Zinc</v>
          </cell>
          <cell r="D15">
            <v>196</v>
          </cell>
          <cell r="E15">
            <v>196</v>
          </cell>
          <cell r="F15">
            <v>415</v>
          </cell>
          <cell r="G15">
            <v>3000</v>
          </cell>
          <cell r="H15">
            <v>3000</v>
          </cell>
        </row>
        <row r="17">
          <cell r="C17" t="str">
            <v>Benzène</v>
          </cell>
          <cell r="D17">
            <v>0.1</v>
          </cell>
          <cell r="E17">
            <v>0.1</v>
          </cell>
          <cell r="F17">
            <v>0.1</v>
          </cell>
          <cell r="G17">
            <v>0.2</v>
          </cell>
          <cell r="H17">
            <v>0.2</v>
          </cell>
        </row>
        <row r="18">
          <cell r="C18" t="str">
            <v>Toluène</v>
          </cell>
          <cell r="D18">
            <v>4</v>
          </cell>
          <cell r="E18">
            <v>4</v>
          </cell>
          <cell r="F18">
            <v>7</v>
          </cell>
          <cell r="G18">
            <v>7</v>
          </cell>
          <cell r="H18">
            <v>22</v>
          </cell>
        </row>
        <row r="19">
          <cell r="C19" t="str">
            <v>Ethylbenzène</v>
          </cell>
          <cell r="D19">
            <v>0.3</v>
          </cell>
          <cell r="E19">
            <v>0.3</v>
          </cell>
          <cell r="F19">
            <v>0.3</v>
          </cell>
          <cell r="G19">
            <v>3</v>
          </cell>
          <cell r="H19">
            <v>3</v>
          </cell>
        </row>
        <row r="23">
          <cell r="C23" t="str">
            <v>Xylènes</v>
          </cell>
          <cell r="D23">
            <v>1</v>
          </cell>
          <cell r="E23">
            <v>1</v>
          </cell>
          <cell r="F23">
            <v>2</v>
          </cell>
          <cell r="G23">
            <v>8</v>
          </cell>
          <cell r="H23">
            <v>30</v>
          </cell>
        </row>
        <row r="24">
          <cell r="C24" t="str">
            <v>Styrène</v>
          </cell>
          <cell r="D24">
            <v>0.4</v>
          </cell>
          <cell r="E24">
            <v>0.4</v>
          </cell>
          <cell r="F24">
            <v>0.4</v>
          </cell>
          <cell r="G24">
            <v>0.4</v>
          </cell>
          <cell r="H24">
            <v>2</v>
          </cell>
        </row>
        <row r="25">
          <cell r="C25" t="str">
            <v>Phénol</v>
          </cell>
          <cell r="D25">
            <v>0.3</v>
          </cell>
          <cell r="E25">
            <v>0.3</v>
          </cell>
          <cell r="F25">
            <v>0.7</v>
          </cell>
          <cell r="G25">
            <v>0.7</v>
          </cell>
          <cell r="H25">
            <v>1.4</v>
          </cell>
        </row>
        <row r="27">
          <cell r="C27" t="str">
            <v>Acénaphtène</v>
          </cell>
          <cell r="D27">
            <v>2</v>
          </cell>
          <cell r="E27">
            <v>2</v>
          </cell>
          <cell r="F27">
            <v>4</v>
          </cell>
          <cell r="G27">
            <v>4</v>
          </cell>
          <cell r="H27">
            <v>6</v>
          </cell>
        </row>
        <row r="28">
          <cell r="C28" t="str">
            <v>Acénaphtylène</v>
          </cell>
          <cell r="D28">
            <v>4.8</v>
          </cell>
          <cell r="E28">
            <v>4.8</v>
          </cell>
          <cell r="F28">
            <v>6.3</v>
          </cell>
          <cell r="G28">
            <v>8</v>
          </cell>
          <cell r="H28">
            <v>43</v>
          </cell>
        </row>
        <row r="29">
          <cell r="C29" t="str">
            <v>Anthracène</v>
          </cell>
          <cell r="D29">
            <v>2.8</v>
          </cell>
          <cell r="E29">
            <v>2.8</v>
          </cell>
          <cell r="F29">
            <v>2.8</v>
          </cell>
          <cell r="G29">
            <v>2.8</v>
          </cell>
          <cell r="H29">
            <v>6.9</v>
          </cell>
        </row>
        <row r="30">
          <cell r="C30" t="str">
            <v>Benzo(a)anthracène</v>
          </cell>
          <cell r="D30">
            <v>9.5</v>
          </cell>
          <cell r="E30">
            <v>9.5</v>
          </cell>
          <cell r="F30">
            <v>9.5</v>
          </cell>
          <cell r="G30">
            <v>9.5</v>
          </cell>
          <cell r="H30">
            <v>17.3</v>
          </cell>
        </row>
        <row r="31">
          <cell r="C31" t="str">
            <v>Benzo(b)fluoranthène</v>
          </cell>
          <cell r="D31">
            <v>1.7</v>
          </cell>
          <cell r="E31">
            <v>1.7</v>
          </cell>
          <cell r="F31">
            <v>3.3</v>
          </cell>
          <cell r="G31">
            <v>11</v>
          </cell>
          <cell r="H31">
            <v>21</v>
          </cell>
        </row>
        <row r="32">
          <cell r="C32" t="str">
            <v>Benzo(k)fluoranthène</v>
          </cell>
          <cell r="D32">
            <v>1</v>
          </cell>
          <cell r="E32">
            <v>1</v>
          </cell>
          <cell r="F32">
            <v>2</v>
          </cell>
          <cell r="G32">
            <v>5.3</v>
          </cell>
          <cell r="H32">
            <v>9.3000000000000007</v>
          </cell>
        </row>
        <row r="33">
          <cell r="C33" t="str">
            <v>Benzo(g,h,i)pérylène</v>
          </cell>
          <cell r="D33">
            <v>0.8</v>
          </cell>
          <cell r="E33">
            <v>0.8</v>
          </cell>
          <cell r="F33">
            <v>1.5</v>
          </cell>
          <cell r="G33">
            <v>6.8</v>
          </cell>
          <cell r="H33">
            <v>11.1</v>
          </cell>
        </row>
        <row r="34">
          <cell r="C34" t="str">
            <v>Benzo(a)pyrène</v>
          </cell>
          <cell r="D34">
            <v>0.87</v>
          </cell>
          <cell r="E34">
            <v>0.87</v>
          </cell>
          <cell r="F34">
            <v>3.6</v>
          </cell>
          <cell r="G34">
            <v>9.5</v>
          </cell>
          <cell r="H34">
            <v>14.4</v>
          </cell>
        </row>
        <row r="35">
          <cell r="C35" t="str">
            <v>Chrysène</v>
          </cell>
          <cell r="D35">
            <v>1.1000000000000001</v>
          </cell>
          <cell r="E35">
            <v>1.1000000000000001</v>
          </cell>
          <cell r="F35">
            <v>2.2999999999999998</v>
          </cell>
          <cell r="G35">
            <v>9.6999999999999993</v>
          </cell>
          <cell r="H35">
            <v>17.600000000000001</v>
          </cell>
        </row>
        <row r="36">
          <cell r="C36" t="str">
            <v>Dibenzo(a,h)anthracène</v>
          </cell>
          <cell r="D36">
            <v>0.81</v>
          </cell>
          <cell r="E36">
            <v>0.81</v>
          </cell>
          <cell r="F36">
            <v>1.8</v>
          </cell>
          <cell r="G36">
            <v>1.8</v>
          </cell>
          <cell r="H36">
            <v>3.2</v>
          </cell>
        </row>
        <row r="37">
          <cell r="C37" t="str">
            <v>Fluoranthène</v>
          </cell>
          <cell r="D37">
            <v>6</v>
          </cell>
          <cell r="E37">
            <v>6</v>
          </cell>
          <cell r="F37">
            <v>11.6</v>
          </cell>
          <cell r="G37">
            <v>23</v>
          </cell>
          <cell r="H37">
            <v>47</v>
          </cell>
        </row>
        <row r="38">
          <cell r="C38" t="str">
            <v>Fluorène</v>
          </cell>
          <cell r="D38">
            <v>5.9</v>
          </cell>
          <cell r="E38">
            <v>5.9</v>
          </cell>
          <cell r="F38">
            <v>9</v>
          </cell>
          <cell r="G38">
            <v>9</v>
          </cell>
          <cell r="H38">
            <v>16</v>
          </cell>
        </row>
        <row r="39">
          <cell r="C39" t="str">
            <v>Indéno(1,2,3-c,d)pyrène</v>
          </cell>
          <cell r="D39">
            <v>4.5</v>
          </cell>
          <cell r="E39">
            <v>4.5</v>
          </cell>
          <cell r="F39">
            <v>7</v>
          </cell>
          <cell r="G39">
            <v>7</v>
          </cell>
          <cell r="H39">
            <v>12</v>
          </cell>
        </row>
        <row r="40">
          <cell r="C40" t="str">
            <v>Naphtalène</v>
          </cell>
          <cell r="D40">
            <v>2.5</v>
          </cell>
          <cell r="E40">
            <v>2.5</v>
          </cell>
          <cell r="F40">
            <v>2.5</v>
          </cell>
          <cell r="G40">
            <v>2.5</v>
          </cell>
          <cell r="H40">
            <v>6.3</v>
          </cell>
        </row>
        <row r="41">
          <cell r="C41" t="str">
            <v>Phénanthrène</v>
          </cell>
          <cell r="D41">
            <v>7.6</v>
          </cell>
          <cell r="E41">
            <v>7.6</v>
          </cell>
          <cell r="F41">
            <v>13</v>
          </cell>
          <cell r="G41">
            <v>13</v>
          </cell>
          <cell r="H41">
            <v>25</v>
          </cell>
        </row>
        <row r="42">
          <cell r="C42" t="str">
            <v>Pyrène</v>
          </cell>
          <cell r="D42">
            <v>6.7</v>
          </cell>
          <cell r="E42">
            <v>6.7</v>
          </cell>
          <cell r="F42">
            <v>13</v>
          </cell>
          <cell r="G42">
            <v>15.4</v>
          </cell>
          <cell r="H42">
            <v>28.6</v>
          </cell>
        </row>
        <row r="59">
          <cell r="C59" t="str">
            <v>Fraction EC5-8</v>
          </cell>
          <cell r="D59">
            <v>6</v>
          </cell>
          <cell r="E59">
            <v>6</v>
          </cell>
          <cell r="F59">
            <v>6</v>
          </cell>
          <cell r="G59">
            <v>6</v>
          </cell>
          <cell r="H59">
            <v>9</v>
          </cell>
        </row>
        <row r="60">
          <cell r="C60" t="str">
            <v>Fraction EC&gt;8-10</v>
          </cell>
          <cell r="D60">
            <v>21</v>
          </cell>
          <cell r="E60">
            <v>21</v>
          </cell>
          <cell r="F60">
            <v>21</v>
          </cell>
          <cell r="G60">
            <v>150</v>
          </cell>
          <cell r="H60">
            <v>600</v>
          </cell>
        </row>
        <row r="61">
          <cell r="C61" t="str">
            <v>Fraction EC&gt;10-12</v>
          </cell>
          <cell r="D61">
            <v>75</v>
          </cell>
          <cell r="E61">
            <v>75</v>
          </cell>
          <cell r="F61">
            <v>75</v>
          </cell>
          <cell r="G61">
            <v>580</v>
          </cell>
          <cell r="H61">
            <v>600</v>
          </cell>
        </row>
        <row r="62">
          <cell r="C62" t="str">
            <v>Fraction EC&gt;12-16</v>
          </cell>
          <cell r="D62">
            <v>75</v>
          </cell>
          <cell r="E62">
            <v>75</v>
          </cell>
          <cell r="F62">
            <v>75</v>
          </cell>
          <cell r="G62">
            <v>750</v>
          </cell>
          <cell r="H62">
            <v>920</v>
          </cell>
        </row>
        <row r="63">
          <cell r="C63" t="str">
            <v>Fraction EC&gt;16-21</v>
          </cell>
          <cell r="D63">
            <v>650</v>
          </cell>
          <cell r="E63">
            <v>650</v>
          </cell>
          <cell r="F63">
            <v>650</v>
          </cell>
          <cell r="G63">
            <v>1250</v>
          </cell>
          <cell r="H63">
            <v>2700</v>
          </cell>
        </row>
        <row r="64">
          <cell r="C64" t="str">
            <v>Fraction EC&gt;21-35</v>
          </cell>
          <cell r="D64">
            <v>650</v>
          </cell>
          <cell r="E64">
            <v>650</v>
          </cell>
          <cell r="F64">
            <v>650</v>
          </cell>
          <cell r="G64">
            <v>2100</v>
          </cell>
          <cell r="H64">
            <v>5300</v>
          </cell>
        </row>
        <row r="66">
          <cell r="C66" t="str">
            <v>Chlorure de vinyle</v>
          </cell>
          <cell r="D66">
            <v>0.1</v>
          </cell>
          <cell r="E66">
            <v>0.1</v>
          </cell>
          <cell r="F66">
            <v>0.1</v>
          </cell>
          <cell r="G66">
            <v>0.1</v>
          </cell>
          <cell r="H66">
            <v>0.1</v>
          </cell>
        </row>
        <row r="67">
          <cell r="C67" t="str">
            <v>1,2-Dichloroéthane</v>
          </cell>
          <cell r="D67">
            <v>0.1</v>
          </cell>
          <cell r="E67">
            <v>0.1</v>
          </cell>
          <cell r="F67">
            <v>0.1</v>
          </cell>
          <cell r="G67">
            <v>0.2</v>
          </cell>
          <cell r="H67">
            <v>0.3</v>
          </cell>
        </row>
        <row r="70">
          <cell r="C70" t="str">
            <v>1,2-Dichloréthylène (cis+trans)</v>
          </cell>
          <cell r="D70">
            <v>0.1</v>
          </cell>
          <cell r="E70">
            <v>0.1</v>
          </cell>
          <cell r="F70">
            <v>0.1</v>
          </cell>
          <cell r="G70">
            <v>0.4</v>
          </cell>
          <cell r="H70">
            <v>0.5</v>
          </cell>
        </row>
        <row r="71">
          <cell r="C71" t="str">
            <v>Dichlorométhane</v>
          </cell>
          <cell r="D71">
            <v>0.1</v>
          </cell>
          <cell r="E71">
            <v>0.1</v>
          </cell>
          <cell r="F71">
            <v>0.1</v>
          </cell>
          <cell r="G71">
            <v>0.1</v>
          </cell>
          <cell r="H71">
            <v>0.2</v>
          </cell>
        </row>
        <row r="72">
          <cell r="C72" t="str">
            <v>1,1,1-Trichloroéthane</v>
          </cell>
          <cell r="D72">
            <v>1</v>
          </cell>
          <cell r="E72">
            <v>1</v>
          </cell>
          <cell r="F72">
            <v>3.5</v>
          </cell>
          <cell r="G72">
            <v>5.5</v>
          </cell>
          <cell r="H72">
            <v>15</v>
          </cell>
        </row>
        <row r="73">
          <cell r="C73" t="str">
            <v>1,1,2-Trichloroéthane</v>
          </cell>
          <cell r="D73">
            <v>0.1</v>
          </cell>
          <cell r="E73">
            <v>0.1</v>
          </cell>
          <cell r="F73">
            <v>0.1</v>
          </cell>
          <cell r="G73">
            <v>0.1</v>
          </cell>
          <cell r="H73">
            <v>0.2</v>
          </cell>
        </row>
        <row r="74">
          <cell r="C74" t="str">
            <v>Trichloroéthylène</v>
          </cell>
          <cell r="D74">
            <v>0.05</v>
          </cell>
          <cell r="E74">
            <v>0.05</v>
          </cell>
          <cell r="F74">
            <v>0.05</v>
          </cell>
          <cell r="G74">
            <v>0.7</v>
          </cell>
          <cell r="H74">
            <v>0.7</v>
          </cell>
        </row>
        <row r="75">
          <cell r="C75" t="str">
            <v>Trichlorométhane</v>
          </cell>
          <cell r="D75">
            <v>0.1</v>
          </cell>
          <cell r="E75">
            <v>0.1</v>
          </cell>
          <cell r="F75">
            <v>0.1</v>
          </cell>
          <cell r="G75">
            <v>0.1</v>
          </cell>
          <cell r="H75">
            <v>0.1</v>
          </cell>
        </row>
        <row r="76">
          <cell r="C76" t="str">
            <v>Tétrachlorométhane</v>
          </cell>
          <cell r="D76">
            <v>0.05</v>
          </cell>
          <cell r="E76">
            <v>0.05</v>
          </cell>
          <cell r="F76">
            <v>0.05</v>
          </cell>
          <cell r="G76">
            <v>0.1</v>
          </cell>
          <cell r="H76">
            <v>0.1</v>
          </cell>
        </row>
        <row r="77">
          <cell r="C77" t="str">
            <v>Tétrachloroéthylène</v>
          </cell>
          <cell r="D77">
            <v>0.2</v>
          </cell>
          <cell r="E77">
            <v>0.2</v>
          </cell>
          <cell r="F77">
            <v>0.2</v>
          </cell>
          <cell r="G77">
            <v>0.7</v>
          </cell>
          <cell r="H77">
            <v>1.2</v>
          </cell>
        </row>
        <row r="79">
          <cell r="C79" t="str">
            <v>cyanures libres</v>
          </cell>
          <cell r="D79">
            <v>2</v>
          </cell>
          <cell r="E79">
            <v>2</v>
          </cell>
          <cell r="F79">
            <v>2</v>
          </cell>
          <cell r="G79">
            <v>2</v>
          </cell>
          <cell r="H79">
            <v>2</v>
          </cell>
        </row>
        <row r="80">
          <cell r="C80" t="str">
            <v>Methyl-Tert-Butyl-Ether (MTBE)</v>
          </cell>
          <cell r="D80">
            <v>1.5</v>
          </cell>
          <cell r="E80">
            <v>1.5</v>
          </cell>
          <cell r="F80">
            <v>1.5</v>
          </cell>
          <cell r="G80">
            <v>1.5</v>
          </cell>
          <cell r="H80">
            <v>2</v>
          </cell>
        </row>
      </sheetData>
      <sheetData sheetId="10"/>
      <sheetData sheetId="11"/>
      <sheetData sheetId="12"/>
      <sheetData sheetId="13"/>
      <sheetData sheetId="14"/>
      <sheetData sheetId="15">
        <row r="24">
          <cell r="C24" t="str">
            <v>Type  I  - Usage naturel</v>
          </cell>
          <cell r="D24" t="str">
            <v>Type  II - Usage agricole</v>
          </cell>
          <cell r="E24" t="str">
            <v xml:space="preserve">Type III - Usage résidentiel </v>
          </cell>
          <cell r="F24" t="str">
            <v xml:space="preserve">Type  IV - Usage récréatif </v>
          </cell>
          <cell r="G24" t="str">
            <v>Type   V - Usage industriel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B1:Q29"/>
  <sheetViews>
    <sheetView tabSelected="1" zoomScaleNormal="100" workbookViewId="0">
      <selection activeCell="B4" sqref="B4"/>
    </sheetView>
  </sheetViews>
  <sheetFormatPr defaultColWidth="8.85546875" defaultRowHeight="15" x14ac:dyDescent="0.3"/>
  <cols>
    <col min="1" max="1" width="1" style="181" customWidth="1"/>
    <col min="2" max="2" width="27.85546875" style="181" customWidth="1"/>
    <col min="3" max="3" width="56.140625" style="181" customWidth="1"/>
    <col min="4" max="16384" width="8.85546875" style="181"/>
  </cols>
  <sheetData>
    <row r="1" spans="2:17" ht="3" customHeight="1" thickBot="1" x14ac:dyDescent="0.35"/>
    <row r="2" spans="2:17" ht="21" customHeight="1" thickBot="1" x14ac:dyDescent="0.35">
      <c r="B2" s="1588" t="s">
        <v>323</v>
      </c>
      <c r="C2" s="1589"/>
      <c r="D2" s="1227"/>
      <c r="E2" s="1227"/>
      <c r="F2" s="1227"/>
      <c r="G2" s="1227"/>
      <c r="H2" s="1227"/>
      <c r="I2" s="1227"/>
      <c r="J2" s="1227"/>
      <c r="K2" s="1227"/>
      <c r="L2" s="1227"/>
      <c r="M2" s="1227"/>
      <c r="N2" s="1227"/>
      <c r="O2" s="1227"/>
      <c r="P2" s="1227"/>
      <c r="Q2" s="1227"/>
    </row>
    <row r="3" spans="2:17" ht="20.25" customHeight="1" x14ac:dyDescent="0.3">
      <c r="B3" s="1228" t="s">
        <v>46</v>
      </c>
      <c r="C3" s="1229" t="str">
        <f>CONCATENATE("BOF_SL_",C6,": ",C7)</f>
        <v>BOF_SL_6000: Rue de la Station, 666 à 4308 Manage</v>
      </c>
      <c r="D3" s="1230"/>
      <c r="E3" s="1230"/>
      <c r="F3" s="1230"/>
      <c r="G3" s="1230"/>
      <c r="H3" s="1230"/>
      <c r="I3" s="1230"/>
      <c r="J3" s="1230"/>
      <c r="K3" s="1230"/>
      <c r="L3" s="1230"/>
      <c r="M3" s="1230"/>
      <c r="N3" s="1230"/>
      <c r="O3" s="1230"/>
      <c r="P3" s="1230"/>
      <c r="Q3" s="1230"/>
    </row>
    <row r="5" spans="2:17" ht="28.9" customHeight="1" x14ac:dyDescent="0.3">
      <c r="B5" s="1231"/>
      <c r="C5" s="1232" t="s">
        <v>331</v>
      </c>
    </row>
    <row r="6" spans="2:17" x14ac:dyDescent="0.3">
      <c r="B6" s="1233" t="s">
        <v>324</v>
      </c>
      <c r="C6" s="8">
        <v>6000</v>
      </c>
    </row>
    <row r="7" spans="2:17" x14ac:dyDescent="0.3">
      <c r="B7" s="1233" t="s">
        <v>325</v>
      </c>
      <c r="C7" s="8" t="s">
        <v>329</v>
      </c>
    </row>
    <row r="8" spans="2:17" x14ac:dyDescent="0.3">
      <c r="B8" s="1233" t="s">
        <v>326</v>
      </c>
      <c r="C8" s="586" t="s">
        <v>330</v>
      </c>
    </row>
    <row r="9" spans="2:17" x14ac:dyDescent="0.3">
      <c r="B9" s="1233" t="s">
        <v>609</v>
      </c>
      <c r="C9" s="586" t="s">
        <v>147</v>
      </c>
    </row>
    <row r="10" spans="2:17" ht="12.75" customHeight="1" x14ac:dyDescent="0.3">
      <c r="B10" s="1233" t="s">
        <v>327</v>
      </c>
      <c r="C10" s="9">
        <v>3</v>
      </c>
    </row>
    <row r="11" spans="2:17" x14ac:dyDescent="0.3">
      <c r="B11" s="1233" t="s">
        <v>328</v>
      </c>
      <c r="C11" s="9">
        <v>7</v>
      </c>
    </row>
    <row r="12" spans="2:17" ht="15.75" thickBot="1" x14ac:dyDescent="0.35">
      <c r="B12" s="1231"/>
    </row>
    <row r="13" spans="2:17" ht="21" customHeight="1" thickBot="1" x14ac:dyDescent="0.35">
      <c r="B13" s="1588" t="s">
        <v>332</v>
      </c>
      <c r="C13" s="1589"/>
    </row>
    <row r="14" spans="2:17" x14ac:dyDescent="0.3">
      <c r="C14" s="1234"/>
    </row>
    <row r="15" spans="2:17" ht="45" customHeight="1" x14ac:dyDescent="0.3">
      <c r="B15" s="1590" t="s">
        <v>333</v>
      </c>
      <c r="C15" s="1590"/>
    </row>
    <row r="16" spans="2:17" ht="58.5" customHeight="1" x14ac:dyDescent="0.3">
      <c r="B16" s="1590" t="s">
        <v>334</v>
      </c>
      <c r="C16" s="1590"/>
    </row>
    <row r="17" spans="2:3" ht="58.9" customHeight="1" x14ac:dyDescent="0.3">
      <c r="B17" s="1590" t="s">
        <v>621</v>
      </c>
      <c r="C17" s="1590"/>
    </row>
    <row r="18" spans="2:3" ht="30.6" customHeight="1" x14ac:dyDescent="0.3">
      <c r="B18" s="1590" t="s">
        <v>335</v>
      </c>
      <c r="C18" s="1590"/>
    </row>
    <row r="19" spans="2:3" ht="15.75" thickBot="1" x14ac:dyDescent="0.35">
      <c r="B19" s="1235"/>
      <c r="C19" s="1235"/>
    </row>
    <row r="20" spans="2:3" ht="21" customHeight="1" thickBot="1" x14ac:dyDescent="0.35">
      <c r="B20" s="1588" t="s">
        <v>336</v>
      </c>
      <c r="C20" s="1589"/>
    </row>
    <row r="21" spans="2:3" x14ac:dyDescent="0.3">
      <c r="B21" s="1231"/>
    </row>
    <row r="22" spans="2:3" x14ac:dyDescent="0.3">
      <c r="B22" s="1231"/>
    </row>
    <row r="23" spans="2:3" ht="30" x14ac:dyDescent="0.3">
      <c r="B23" s="1231" t="s">
        <v>337</v>
      </c>
    </row>
    <row r="24" spans="2:3" x14ac:dyDescent="0.3">
      <c r="B24" s="1231"/>
      <c r="C24" s="1236"/>
    </row>
    <row r="25" spans="2:3" x14ac:dyDescent="0.3">
      <c r="B25" s="1231"/>
    </row>
    <row r="29" spans="2:3" ht="45" x14ac:dyDescent="0.3">
      <c r="B29" s="1231" t="s">
        <v>338</v>
      </c>
      <c r="C29" s="1236"/>
    </row>
  </sheetData>
  <sheetProtection sheet="1" objects="1" scenarios="1"/>
  <mergeCells count="7">
    <mergeCell ref="B20:C20"/>
    <mergeCell ref="B2:C2"/>
    <mergeCell ref="B15:C15"/>
    <mergeCell ref="B16:C16"/>
    <mergeCell ref="B17:C17"/>
    <mergeCell ref="B18:C18"/>
    <mergeCell ref="B13:C13"/>
  </mergeCells>
  <phoneticPr fontId="2" type="noConversion"/>
  <pageMargins left="0.74803149606299213" right="0.74803149606299213" top="0.98425196850393704" bottom="0.98425196850393704" header="0.51181102362204722" footer="0.51181102362204722"/>
  <pageSetup paperSize="9" scale="78" orientation="portrait" horizontalDpi="300" verticalDpi="300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A1:CG46"/>
  <sheetViews>
    <sheetView zoomScale="70" zoomScaleNormal="70" workbookViewId="0">
      <pane xSplit="1" ySplit="8" topLeftCell="B15" activePane="bottomRight" state="frozen"/>
      <selection pane="topRight" activeCell="B1" sqref="B1"/>
      <selection pane="bottomLeft" activeCell="A8" sqref="A8"/>
      <selection pane="bottomRight" activeCell="A35" sqref="A35:XFD46"/>
    </sheetView>
  </sheetViews>
  <sheetFormatPr defaultColWidth="8.85546875" defaultRowHeight="15" outlineLevelCol="1" x14ac:dyDescent="0.3"/>
  <cols>
    <col min="1" max="1" width="2.42578125" style="181" customWidth="1"/>
    <col min="2" max="2" width="8.7109375" style="181" customWidth="1"/>
    <col min="3" max="3" width="6.7109375" style="181" customWidth="1"/>
    <col min="4" max="5" width="6.7109375" style="181" customWidth="1" outlineLevel="1"/>
    <col min="6" max="6" width="9.140625" style="181" customWidth="1"/>
    <col min="7" max="7" width="8.7109375" style="181" customWidth="1"/>
    <col min="8" max="9" width="11.140625" style="181" customWidth="1"/>
    <col min="10" max="10" width="12.85546875" style="181" customWidth="1"/>
    <col min="11" max="11" width="10.42578125" style="181" customWidth="1"/>
    <col min="12" max="13" width="9.5703125" style="181" customWidth="1"/>
    <col min="14" max="14" width="10.7109375" style="181" customWidth="1"/>
    <col min="15" max="18" width="7.140625" style="181" customWidth="1" outlineLevel="1"/>
    <col min="19" max="19" width="6" style="181" customWidth="1"/>
    <col min="20" max="27" width="6.7109375" style="181" customWidth="1"/>
    <col min="28" max="41" width="6.7109375" style="181" customWidth="1" outlineLevel="1"/>
    <col min="42" max="42" width="6.7109375" style="181" customWidth="1"/>
    <col min="43" max="48" width="7.7109375" style="181" customWidth="1"/>
    <col min="49" max="57" width="8.28515625" style="181" customWidth="1"/>
    <col min="58" max="73" width="8.85546875" style="181" customWidth="1"/>
    <col min="74" max="74" width="8.85546875" style="181" customWidth="1" collapsed="1"/>
    <col min="75" max="83" width="8.85546875" style="181" customWidth="1"/>
    <col min="84" max="84" width="10.28515625" style="181" customWidth="1"/>
    <col min="85" max="85" width="32.28515625" style="181" customWidth="1"/>
    <col min="86" max="16384" width="8.85546875" style="181"/>
  </cols>
  <sheetData>
    <row r="1" spans="1:85" s="433" customFormat="1" ht="15.75" thickBot="1" x14ac:dyDescent="0.35">
      <c r="A1" s="181"/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</row>
    <row r="2" spans="1:85" s="433" customFormat="1" ht="29.45" customHeight="1" x14ac:dyDescent="0.3">
      <c r="B2" s="1916" t="s">
        <v>342</v>
      </c>
      <c r="C2" s="1917"/>
      <c r="D2" s="1917"/>
      <c r="E2" s="1917"/>
      <c r="F2" s="1917"/>
      <c r="G2" s="1917"/>
      <c r="H2" s="1917"/>
      <c r="I2" s="1917"/>
      <c r="J2" s="1917"/>
      <c r="K2" s="1917"/>
      <c r="L2" s="1917"/>
      <c r="M2" s="1917"/>
      <c r="N2" s="1917"/>
      <c r="O2" s="1917"/>
      <c r="P2" s="1917"/>
      <c r="Q2" s="1917"/>
      <c r="R2" s="1917"/>
      <c r="S2" s="1917"/>
      <c r="T2" s="1917"/>
      <c r="U2" s="1917"/>
      <c r="V2" s="1917"/>
      <c r="W2" s="1917"/>
      <c r="X2" s="1917"/>
      <c r="Y2" s="1917"/>
      <c r="Z2" s="1917"/>
      <c r="AA2" s="1917"/>
      <c r="AB2" s="1917"/>
      <c r="AC2" s="1917"/>
      <c r="AD2" s="1917"/>
      <c r="AE2" s="1917"/>
      <c r="AF2" s="1917"/>
      <c r="AG2" s="1917"/>
      <c r="AH2" s="1917"/>
      <c r="AI2" s="1917"/>
      <c r="AJ2" s="1917"/>
      <c r="AK2" s="1917"/>
      <c r="AL2" s="1917"/>
      <c r="AM2" s="1917"/>
      <c r="AN2" s="1917"/>
      <c r="AO2" s="1917"/>
      <c r="AP2" s="1917"/>
      <c r="AQ2" s="1917"/>
      <c r="AR2" s="1917"/>
      <c r="AS2" s="1917"/>
      <c r="AT2" s="1917"/>
      <c r="AU2" s="1917"/>
      <c r="AV2" s="1917"/>
      <c r="AW2" s="1917"/>
      <c r="AX2" s="1918"/>
      <c r="AY2" s="1918"/>
      <c r="AZ2" s="1918"/>
      <c r="BA2" s="1918"/>
      <c r="BB2" s="1918"/>
      <c r="BC2" s="1918"/>
      <c r="BD2" s="1918"/>
      <c r="BE2" s="1918"/>
      <c r="BF2" s="1918"/>
      <c r="BG2" s="1918"/>
      <c r="BH2" s="1918"/>
      <c r="BI2" s="1918"/>
      <c r="BJ2" s="1918"/>
      <c r="BK2" s="1918"/>
      <c r="BL2" s="1918"/>
      <c r="BM2" s="1918"/>
      <c r="BN2" s="1918"/>
      <c r="BO2" s="1918"/>
      <c r="BP2" s="1918"/>
      <c r="BQ2" s="1918"/>
      <c r="BR2" s="1918"/>
      <c r="BS2" s="1918"/>
      <c r="BT2" s="1918"/>
      <c r="BU2" s="1918"/>
      <c r="BV2" s="1918"/>
      <c r="BW2" s="1918"/>
      <c r="BX2" s="1918"/>
      <c r="BY2" s="1918"/>
      <c r="BZ2" s="1918"/>
      <c r="CA2" s="1918"/>
      <c r="CB2" s="1918"/>
      <c r="CC2" s="1918"/>
      <c r="CD2" s="1918"/>
      <c r="CE2" s="1918"/>
      <c r="CF2" s="1918"/>
      <c r="CG2" s="1919"/>
    </row>
    <row r="3" spans="1:85" s="433" customFormat="1" ht="21" customHeight="1" thickBot="1" x14ac:dyDescent="0.4">
      <c r="B3" s="523" t="s">
        <v>320</v>
      </c>
      <c r="C3" s="1923" t="str">
        <f>'Manuel d''utilisation'!C3</f>
        <v>BOF_SL_6000: Rue de la Station, 666 à 4308 Manage</v>
      </c>
      <c r="D3" s="1923"/>
      <c r="E3" s="1923"/>
      <c r="F3" s="1923"/>
      <c r="G3" s="1923"/>
      <c r="H3" s="1923"/>
      <c r="I3" s="1923"/>
      <c r="J3" s="1923"/>
      <c r="K3" s="1923"/>
      <c r="L3" s="1923"/>
      <c r="M3" s="1923"/>
      <c r="N3" s="1923"/>
      <c r="O3" s="1923"/>
      <c r="P3" s="1923"/>
      <c r="Q3" s="1923"/>
      <c r="R3" s="1923"/>
      <c r="S3" s="1923"/>
      <c r="T3" s="1923"/>
      <c r="U3" s="1923"/>
      <c r="V3" s="1923"/>
      <c r="W3" s="1923"/>
      <c r="X3" s="1923"/>
      <c r="Y3" s="1923"/>
      <c r="Z3" s="1923"/>
      <c r="AA3" s="1923"/>
      <c r="AB3" s="1923"/>
      <c r="AC3" s="1923"/>
      <c r="AD3" s="1923"/>
      <c r="AE3" s="1923"/>
      <c r="AF3" s="1923"/>
      <c r="AG3" s="1923"/>
      <c r="AH3" s="1923"/>
      <c r="AI3" s="1923"/>
      <c r="AJ3" s="1923"/>
      <c r="AK3" s="1923"/>
      <c r="AL3" s="1923"/>
      <c r="AM3" s="1923"/>
      <c r="AN3" s="1923"/>
      <c r="AO3" s="1923"/>
      <c r="AP3" s="1923"/>
      <c r="AQ3" s="1923"/>
      <c r="AR3" s="1923"/>
      <c r="AS3" s="1923"/>
      <c r="AT3" s="1923"/>
      <c r="AU3" s="1923"/>
      <c r="AV3" s="1923"/>
      <c r="AW3" s="1923"/>
      <c r="AX3" s="1924"/>
      <c r="AY3" s="1924"/>
      <c r="AZ3" s="1924"/>
      <c r="BA3" s="1924"/>
      <c r="BB3" s="1924"/>
      <c r="BC3" s="1924"/>
      <c r="BD3" s="1924"/>
      <c r="BE3" s="1924"/>
      <c r="BF3" s="1924"/>
      <c r="BG3" s="1924"/>
      <c r="BH3" s="1924"/>
      <c r="BI3" s="1924"/>
      <c r="BJ3" s="1924"/>
      <c r="BK3" s="1924"/>
      <c r="BL3" s="1924"/>
      <c r="BM3" s="1924"/>
      <c r="BN3" s="1924"/>
      <c r="BO3" s="1924"/>
      <c r="BP3" s="1924"/>
      <c r="BQ3" s="1924"/>
      <c r="BR3" s="1924"/>
      <c r="BS3" s="1924"/>
      <c r="BT3" s="1924"/>
      <c r="BU3" s="1924"/>
      <c r="BV3" s="1924"/>
      <c r="BW3" s="1924"/>
      <c r="BX3" s="1924"/>
      <c r="BY3" s="1924"/>
      <c r="BZ3" s="1924"/>
      <c r="CA3" s="1924"/>
      <c r="CB3" s="1924"/>
      <c r="CC3" s="1924"/>
      <c r="CD3" s="1924"/>
      <c r="CE3" s="1924"/>
      <c r="CF3" s="1924"/>
      <c r="CG3" s="1925"/>
    </row>
    <row r="4" spans="1:85" s="316" customFormat="1" ht="25.9" customHeight="1" thickBot="1" x14ac:dyDescent="0.35">
      <c r="B4" s="1700" t="s">
        <v>381</v>
      </c>
      <c r="C4" s="1701"/>
      <c r="D4" s="1701"/>
      <c r="E4" s="1701"/>
      <c r="F4" s="1701"/>
      <c r="G4" s="1702"/>
      <c r="H4" s="1700" t="s">
        <v>83</v>
      </c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1"/>
      <c r="T4" s="1816" t="s">
        <v>433</v>
      </c>
      <c r="U4" s="1817"/>
      <c r="V4" s="1817"/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7"/>
      <c r="AJ4" s="1817"/>
      <c r="AK4" s="1817"/>
      <c r="AL4" s="1817"/>
      <c r="AM4" s="1817"/>
      <c r="AN4" s="1817"/>
      <c r="AO4" s="1817"/>
      <c r="AP4" s="1817"/>
      <c r="AQ4" s="1817"/>
      <c r="AR4" s="1817"/>
      <c r="AS4" s="1817"/>
      <c r="AT4" s="1817"/>
      <c r="AU4" s="1817"/>
      <c r="AV4" s="1818"/>
      <c r="AW4" s="1292"/>
      <c r="AX4" s="1261"/>
      <c r="AY4" s="1261"/>
      <c r="AZ4" s="1261"/>
      <c r="BA4" s="1261"/>
      <c r="BB4" s="1261"/>
      <c r="BC4" s="1261"/>
      <c r="BD4" s="1261"/>
      <c r="BE4" s="1262"/>
      <c r="BF4" s="1292"/>
      <c r="BG4" s="1261"/>
      <c r="BH4" s="1261"/>
      <c r="BI4" s="1261"/>
      <c r="BJ4" s="1261"/>
      <c r="BK4" s="1261"/>
      <c r="BL4" s="1261"/>
      <c r="BM4" s="1261"/>
      <c r="BN4" s="1261"/>
      <c r="BO4" s="1261"/>
      <c r="BP4" s="1261"/>
      <c r="BQ4" s="1261"/>
      <c r="BR4" s="1261"/>
      <c r="BS4" s="1261"/>
      <c r="BT4" s="1261"/>
      <c r="BU4" s="1262"/>
      <c r="BV4" s="1292"/>
      <c r="BW4" s="1261"/>
      <c r="BX4" s="1261"/>
      <c r="BY4" s="1261"/>
      <c r="BZ4" s="1261"/>
      <c r="CA4" s="1261"/>
      <c r="CB4" s="1261"/>
      <c r="CC4" s="1261"/>
      <c r="CD4" s="1261"/>
      <c r="CE4" s="1261"/>
      <c r="CF4" s="1262"/>
      <c r="CG4" s="1920" t="s">
        <v>435</v>
      </c>
    </row>
    <row r="5" spans="1:85" s="316" customFormat="1" ht="34.15" customHeight="1" thickBot="1" x14ac:dyDescent="0.35">
      <c r="B5" s="1703"/>
      <c r="C5" s="1704"/>
      <c r="D5" s="1704"/>
      <c r="E5" s="1704"/>
      <c r="F5" s="1704"/>
      <c r="G5" s="1705"/>
      <c r="H5" s="1874"/>
      <c r="I5" s="1875"/>
      <c r="J5" s="1875"/>
      <c r="K5" s="1875"/>
      <c r="L5" s="1875"/>
      <c r="M5" s="1875"/>
      <c r="N5" s="1875"/>
      <c r="O5" s="1875"/>
      <c r="P5" s="1875"/>
      <c r="Q5" s="1875"/>
      <c r="R5" s="1875"/>
      <c r="S5" s="1875"/>
      <c r="T5" s="1712" t="s">
        <v>174</v>
      </c>
      <c r="U5" s="1717"/>
      <c r="V5" s="1712" t="s">
        <v>385</v>
      </c>
      <c r="W5" s="1819"/>
      <c r="X5" s="1819"/>
      <c r="Y5" s="1819"/>
      <c r="Z5" s="1819"/>
      <c r="AA5" s="1820"/>
      <c r="AB5" s="1712" t="s">
        <v>392</v>
      </c>
      <c r="AC5" s="1821"/>
      <c r="AD5" s="1821"/>
      <c r="AE5" s="1821"/>
      <c r="AF5" s="1821"/>
      <c r="AG5" s="1821"/>
      <c r="AH5" s="1821"/>
      <c r="AI5" s="1821"/>
      <c r="AJ5" s="1821"/>
      <c r="AK5" s="1821"/>
      <c r="AL5" s="1821"/>
      <c r="AM5" s="1821"/>
      <c r="AN5" s="1821"/>
      <c r="AO5" s="1822"/>
      <c r="AP5" s="1712" t="s">
        <v>438</v>
      </c>
      <c r="AQ5" s="1819"/>
      <c r="AR5" s="1819"/>
      <c r="AS5" s="1819"/>
      <c r="AT5" s="1819"/>
      <c r="AU5" s="1819"/>
      <c r="AV5" s="1820"/>
      <c r="AW5" s="1712" t="s">
        <v>177</v>
      </c>
      <c r="AX5" s="1819"/>
      <c r="AY5" s="1819"/>
      <c r="AZ5" s="1819"/>
      <c r="BA5" s="1819"/>
      <c r="BB5" s="1819"/>
      <c r="BC5" s="1819"/>
      <c r="BD5" s="1819"/>
      <c r="BE5" s="1820"/>
      <c r="BF5" s="578"/>
      <c r="BG5" s="579"/>
      <c r="BH5" s="579"/>
      <c r="BI5" s="579"/>
      <c r="BJ5" s="579"/>
      <c r="BK5" s="579"/>
      <c r="BL5" s="579" t="s">
        <v>130</v>
      </c>
      <c r="BM5" s="579"/>
      <c r="BN5" s="579"/>
      <c r="BO5" s="579"/>
      <c r="BP5" s="579"/>
      <c r="BQ5" s="579"/>
      <c r="BR5" s="579"/>
      <c r="BS5" s="579"/>
      <c r="BT5" s="579"/>
      <c r="BU5" s="580"/>
      <c r="BV5" s="1712" t="s">
        <v>141</v>
      </c>
      <c r="BW5" s="1819"/>
      <c r="BX5" s="1819"/>
      <c r="BY5" s="1819"/>
      <c r="BZ5" s="1819"/>
      <c r="CA5" s="1819"/>
      <c r="CB5" s="1819"/>
      <c r="CC5" s="1819"/>
      <c r="CD5" s="1819"/>
      <c r="CE5" s="1820"/>
      <c r="CF5" s="581" t="s">
        <v>183</v>
      </c>
      <c r="CG5" s="1921"/>
    </row>
    <row r="6" spans="1:85" s="316" customFormat="1" ht="134.44999999999999" customHeight="1" thickBot="1" x14ac:dyDescent="0.35">
      <c r="A6" s="327"/>
      <c r="B6" s="477" t="s">
        <v>376</v>
      </c>
      <c r="C6" s="478" t="s">
        <v>428</v>
      </c>
      <c r="D6" s="479" t="s">
        <v>378</v>
      </c>
      <c r="E6" s="479" t="s">
        <v>379</v>
      </c>
      <c r="F6" s="480" t="s">
        <v>473</v>
      </c>
      <c r="G6" s="480" t="s">
        <v>486</v>
      </c>
      <c r="H6" s="477" t="s">
        <v>430</v>
      </c>
      <c r="I6" s="256" t="s">
        <v>474</v>
      </c>
      <c r="J6" s="478" t="s">
        <v>681</v>
      </c>
      <c r="K6" s="478" t="s">
        <v>470</v>
      </c>
      <c r="L6" s="478" t="s">
        <v>475</v>
      </c>
      <c r="M6" s="478" t="s">
        <v>476</v>
      </c>
      <c r="N6" s="478" t="s">
        <v>477</v>
      </c>
      <c r="O6" s="478" t="s">
        <v>431</v>
      </c>
      <c r="P6" s="478" t="s">
        <v>432</v>
      </c>
      <c r="Q6" s="478" t="s">
        <v>603</v>
      </c>
      <c r="R6" s="478" t="s">
        <v>602</v>
      </c>
      <c r="S6" s="479" t="s">
        <v>6</v>
      </c>
      <c r="T6" s="318" t="s">
        <v>436</v>
      </c>
      <c r="U6" s="318" t="s">
        <v>437</v>
      </c>
      <c r="V6" s="252" t="s">
        <v>91</v>
      </c>
      <c r="W6" s="253" t="s">
        <v>386</v>
      </c>
      <c r="X6" s="253" t="s">
        <v>387</v>
      </c>
      <c r="Y6" s="253" t="s">
        <v>388</v>
      </c>
      <c r="Z6" s="253" t="s">
        <v>389</v>
      </c>
      <c r="AA6" s="254" t="s">
        <v>390</v>
      </c>
      <c r="AB6" s="252" t="s">
        <v>393</v>
      </c>
      <c r="AC6" s="253" t="s">
        <v>394</v>
      </c>
      <c r="AD6" s="253" t="s">
        <v>395</v>
      </c>
      <c r="AE6" s="253" t="s">
        <v>396</v>
      </c>
      <c r="AF6" s="253" t="s">
        <v>397</v>
      </c>
      <c r="AG6" s="253" t="s">
        <v>398</v>
      </c>
      <c r="AH6" s="253" t="s">
        <v>399</v>
      </c>
      <c r="AI6" s="253" t="s">
        <v>400</v>
      </c>
      <c r="AJ6" s="253" t="s">
        <v>401</v>
      </c>
      <c r="AK6" s="253" t="s">
        <v>402</v>
      </c>
      <c r="AL6" s="253" t="s">
        <v>403</v>
      </c>
      <c r="AM6" s="253" t="s">
        <v>404</v>
      </c>
      <c r="AN6" s="253" t="s">
        <v>405</v>
      </c>
      <c r="AO6" s="254" t="s">
        <v>406</v>
      </c>
      <c r="AP6" s="481" t="s">
        <v>50</v>
      </c>
      <c r="AQ6" s="478" t="s">
        <v>51</v>
      </c>
      <c r="AR6" s="478" t="s">
        <v>52</v>
      </c>
      <c r="AS6" s="478" t="s">
        <v>90</v>
      </c>
      <c r="AT6" s="478" t="s">
        <v>4</v>
      </c>
      <c r="AU6" s="479" t="s">
        <v>411</v>
      </c>
      <c r="AV6" s="480" t="s">
        <v>145</v>
      </c>
      <c r="AW6" s="252" t="s">
        <v>67</v>
      </c>
      <c r="AX6" s="253" t="s">
        <v>8</v>
      </c>
      <c r="AY6" s="253" t="s">
        <v>123</v>
      </c>
      <c r="AZ6" s="253" t="s">
        <v>124</v>
      </c>
      <c r="BA6" s="253" t="s">
        <v>68</v>
      </c>
      <c r="BB6" s="253" t="s">
        <v>69</v>
      </c>
      <c r="BC6" s="253" t="s">
        <v>70</v>
      </c>
      <c r="BD6" s="253" t="s">
        <v>71</v>
      </c>
      <c r="BE6" s="254" t="s">
        <v>72</v>
      </c>
      <c r="BF6" s="319" t="s">
        <v>54</v>
      </c>
      <c r="BG6" s="320" t="s">
        <v>180</v>
      </c>
      <c r="BH6" s="320" t="s">
        <v>179</v>
      </c>
      <c r="BI6" s="320" t="s">
        <v>181</v>
      </c>
      <c r="BJ6" s="320" t="s">
        <v>74</v>
      </c>
      <c r="BK6" s="320" t="s">
        <v>73</v>
      </c>
      <c r="BL6" s="320" t="s">
        <v>75</v>
      </c>
      <c r="BM6" s="320" t="s">
        <v>127</v>
      </c>
      <c r="BN6" s="320" t="s">
        <v>76</v>
      </c>
      <c r="BO6" s="320" t="s">
        <v>80</v>
      </c>
      <c r="BP6" s="320" t="s">
        <v>128</v>
      </c>
      <c r="BQ6" s="320" t="s">
        <v>77</v>
      </c>
      <c r="BR6" s="320" t="s">
        <v>81</v>
      </c>
      <c r="BS6" s="320" t="s">
        <v>129</v>
      </c>
      <c r="BT6" s="320" t="s">
        <v>78</v>
      </c>
      <c r="BU6" s="321" t="s">
        <v>79</v>
      </c>
      <c r="BV6" s="1282" t="s">
        <v>131</v>
      </c>
      <c r="BW6" s="323" t="s">
        <v>182</v>
      </c>
      <c r="BX6" s="323" t="s">
        <v>420</v>
      </c>
      <c r="BY6" s="324" t="s">
        <v>421</v>
      </c>
      <c r="BZ6" s="324" t="s">
        <v>422</v>
      </c>
      <c r="CA6" s="324" t="s">
        <v>134</v>
      </c>
      <c r="CB6" s="324" t="s">
        <v>137</v>
      </c>
      <c r="CC6" s="324" t="s">
        <v>423</v>
      </c>
      <c r="CD6" s="324" t="s">
        <v>424</v>
      </c>
      <c r="CE6" s="325" t="s">
        <v>140</v>
      </c>
      <c r="CF6" s="326" t="s">
        <v>142</v>
      </c>
      <c r="CG6" s="1922"/>
    </row>
    <row r="7" spans="1:85" s="1087" customFormat="1" ht="20.25" thickBot="1" x14ac:dyDescent="0.45">
      <c r="B7" s="1088" t="s">
        <v>629</v>
      </c>
      <c r="C7" s="1089"/>
      <c r="D7" s="1089"/>
      <c r="E7" s="1089"/>
      <c r="F7" s="1089"/>
      <c r="G7" s="1090"/>
      <c r="H7" s="1091"/>
      <c r="I7" s="1091"/>
      <c r="J7" s="1091"/>
      <c r="K7" s="1092"/>
      <c r="L7" s="1092"/>
      <c r="M7" s="1092"/>
      <c r="N7" s="1289" t="s">
        <v>463</v>
      </c>
      <c r="O7" s="1092"/>
      <c r="P7" s="1092"/>
      <c r="Q7" s="1092"/>
      <c r="R7" s="1289"/>
      <c r="S7" s="1248"/>
      <c r="T7" s="1530"/>
      <c r="U7" s="1531"/>
      <c r="V7" s="1532">
        <v>60</v>
      </c>
      <c r="W7" s="1533">
        <v>200</v>
      </c>
      <c r="X7" s="1533">
        <v>200</v>
      </c>
      <c r="Y7" s="1533">
        <v>200</v>
      </c>
      <c r="Z7" s="1533">
        <v>300</v>
      </c>
      <c r="AA7" s="1534">
        <v>300</v>
      </c>
      <c r="AB7" s="1539"/>
      <c r="AC7" s="1540"/>
      <c r="AD7" s="1540"/>
      <c r="AE7" s="1540"/>
      <c r="AF7" s="1540"/>
      <c r="AG7" s="1540"/>
      <c r="AH7" s="1540"/>
      <c r="AI7" s="1540"/>
      <c r="AJ7" s="1540"/>
      <c r="AK7" s="1540"/>
      <c r="AL7" s="1540"/>
      <c r="AM7" s="1540"/>
      <c r="AN7" s="1540"/>
      <c r="AO7" s="1541"/>
      <c r="AP7" s="1535">
        <v>10</v>
      </c>
      <c r="AQ7" s="1533">
        <v>700</v>
      </c>
      <c r="AR7" s="1533">
        <v>300</v>
      </c>
      <c r="AS7" s="1533">
        <v>500</v>
      </c>
      <c r="AT7" s="1533">
        <v>300</v>
      </c>
      <c r="AU7" s="1534">
        <v>20</v>
      </c>
      <c r="AV7" s="1537">
        <v>120</v>
      </c>
      <c r="AW7" s="1535">
        <v>10</v>
      </c>
      <c r="AX7" s="1533">
        <v>5</v>
      </c>
      <c r="AY7" s="1533">
        <v>50</v>
      </c>
      <c r="AZ7" s="1533">
        <v>9</v>
      </c>
      <c r="BA7" s="1533">
        <v>100</v>
      </c>
      <c r="BB7" s="1533">
        <v>1</v>
      </c>
      <c r="BC7" s="1533">
        <v>20</v>
      </c>
      <c r="BD7" s="1533">
        <v>10</v>
      </c>
      <c r="BE7" s="1536">
        <v>200</v>
      </c>
      <c r="BF7" s="1535">
        <v>60</v>
      </c>
      <c r="BG7" s="1533">
        <v>70</v>
      </c>
      <c r="BH7" s="1533">
        <v>180</v>
      </c>
      <c r="BI7" s="1533">
        <v>120</v>
      </c>
      <c r="BJ7" s="1533">
        <v>120</v>
      </c>
      <c r="BK7" s="1533">
        <v>75</v>
      </c>
      <c r="BL7" s="1533">
        <v>4</v>
      </c>
      <c r="BM7" s="1533">
        <v>90</v>
      </c>
      <c r="BN7" s="1533">
        <v>7</v>
      </c>
      <c r="BO7" s="1533">
        <v>1.5</v>
      </c>
      <c r="BP7" s="1533">
        <v>1.5</v>
      </c>
      <c r="BQ7" s="1533">
        <v>0.8</v>
      </c>
      <c r="BR7" s="1533">
        <v>0.7</v>
      </c>
      <c r="BS7" s="1533">
        <v>0.7</v>
      </c>
      <c r="BT7" s="1533">
        <v>0.3</v>
      </c>
      <c r="BU7" s="1536">
        <v>0.22</v>
      </c>
      <c r="BV7" s="1535">
        <v>20</v>
      </c>
      <c r="BW7" s="1533">
        <v>200</v>
      </c>
      <c r="BX7" s="1533">
        <v>2</v>
      </c>
      <c r="BY7" s="1533">
        <v>40</v>
      </c>
      <c r="BZ7" s="1533">
        <v>70</v>
      </c>
      <c r="CA7" s="1533">
        <v>50</v>
      </c>
      <c r="CB7" s="1533">
        <v>5</v>
      </c>
      <c r="CC7" s="1533">
        <v>500</v>
      </c>
      <c r="CD7" s="1533">
        <v>12</v>
      </c>
      <c r="CE7" s="1534">
        <v>30</v>
      </c>
      <c r="CF7" s="1538">
        <v>70</v>
      </c>
      <c r="CG7" s="1094"/>
    </row>
    <row r="8" spans="1:85" s="327" customFormat="1" ht="20.25" customHeight="1" thickBot="1" x14ac:dyDescent="0.35">
      <c r="B8" s="1865" t="s">
        <v>288</v>
      </c>
      <c r="C8" s="1866"/>
      <c r="D8" s="1866"/>
      <c r="E8" s="1866"/>
      <c r="F8" s="1866"/>
      <c r="G8" s="1866"/>
      <c r="H8" s="1866"/>
      <c r="I8" s="1866"/>
      <c r="J8" s="1866"/>
      <c r="K8" s="1866"/>
      <c r="L8" s="1866"/>
      <c r="M8" s="1866"/>
      <c r="N8" s="1866"/>
      <c r="O8" s="1866"/>
      <c r="P8" s="1866"/>
      <c r="Q8" s="1866"/>
      <c r="R8" s="1866"/>
      <c r="S8" s="1866"/>
      <c r="T8" s="1290"/>
      <c r="U8" s="1290"/>
      <c r="V8" s="1290"/>
      <c r="W8" s="1290"/>
      <c r="X8" s="1290"/>
      <c r="Y8" s="1290"/>
      <c r="Z8" s="1290"/>
      <c r="AA8" s="1290"/>
      <c r="AB8" s="1290"/>
      <c r="AC8" s="1290"/>
      <c r="AD8" s="1290"/>
      <c r="AE8" s="1290"/>
      <c r="AF8" s="1290"/>
      <c r="AG8" s="1290"/>
      <c r="AH8" s="1290"/>
      <c r="AI8" s="1290"/>
      <c r="AJ8" s="1290"/>
      <c r="AK8" s="1290"/>
      <c r="AL8" s="1290"/>
      <c r="AM8" s="1290"/>
      <c r="AN8" s="1290"/>
      <c r="AO8" s="1290"/>
      <c r="AP8" s="1290"/>
      <c r="AQ8" s="1290"/>
      <c r="AR8" s="1290"/>
      <c r="AS8" s="1290"/>
      <c r="AT8" s="1290"/>
      <c r="AU8" s="1290"/>
      <c r="AV8" s="1290"/>
      <c r="AW8" s="1290"/>
      <c r="AX8" s="1542"/>
      <c r="AY8" s="1542"/>
      <c r="AZ8" s="1542"/>
      <c r="BA8" s="1542"/>
      <c r="BB8" s="1542"/>
      <c r="BC8" s="1542"/>
      <c r="BD8" s="1542"/>
      <c r="BE8" s="1542"/>
      <c r="BF8" s="1542"/>
      <c r="BG8" s="1542"/>
      <c r="BH8" s="1542"/>
      <c r="BI8" s="1542"/>
      <c r="BJ8" s="1542"/>
      <c r="BK8" s="1542"/>
      <c r="BL8" s="1542"/>
      <c r="BM8" s="1542"/>
      <c r="BN8" s="1542"/>
      <c r="BO8" s="1542"/>
      <c r="BP8" s="1542"/>
      <c r="BQ8" s="1542"/>
      <c r="BR8" s="1542"/>
      <c r="BS8" s="1542"/>
      <c r="BT8" s="1542"/>
      <c r="BU8" s="1542"/>
      <c r="BV8" s="1542"/>
      <c r="BW8" s="1542"/>
      <c r="BX8" s="1542"/>
      <c r="BY8" s="1542"/>
      <c r="BZ8" s="1542"/>
      <c r="CA8" s="1542"/>
      <c r="CB8" s="1542"/>
      <c r="CC8" s="1542"/>
      <c r="CD8" s="1542"/>
      <c r="CE8" s="1542"/>
      <c r="CF8" s="1542"/>
      <c r="CG8" s="1543"/>
    </row>
    <row r="9" spans="1:85" x14ac:dyDescent="0.3">
      <c r="B9" s="342" t="s">
        <v>0</v>
      </c>
      <c r="C9" s="343" t="s">
        <v>5</v>
      </c>
      <c r="D9" s="482"/>
      <c r="E9" s="482"/>
      <c r="F9" s="482"/>
      <c r="G9" s="346" t="s">
        <v>7</v>
      </c>
      <c r="H9" s="483">
        <v>38875</v>
      </c>
      <c r="I9" s="484" t="s">
        <v>256</v>
      </c>
      <c r="J9" s="343">
        <v>2.4</v>
      </c>
      <c r="K9" s="343"/>
      <c r="L9" s="485" t="s">
        <v>186</v>
      </c>
      <c r="M9" s="485" t="s">
        <v>231</v>
      </c>
      <c r="N9" s="485" t="s">
        <v>227</v>
      </c>
      <c r="O9" s="486"/>
      <c r="P9" s="486"/>
      <c r="Q9" s="486" t="s">
        <v>282</v>
      </c>
      <c r="R9" s="486" t="s">
        <v>287</v>
      </c>
      <c r="S9" s="482">
        <v>6.27</v>
      </c>
      <c r="T9" s="487"/>
      <c r="U9" s="487"/>
      <c r="V9" s="455"/>
      <c r="W9" s="488"/>
      <c r="X9" s="488"/>
      <c r="Y9" s="488"/>
      <c r="Z9" s="488"/>
      <c r="AA9" s="489"/>
      <c r="AB9" s="455"/>
      <c r="AC9" s="488"/>
      <c r="AD9" s="488"/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9"/>
      <c r="AP9" s="455"/>
      <c r="AQ9" s="457">
        <v>68</v>
      </c>
      <c r="AR9" s="457">
        <v>2.5</v>
      </c>
      <c r="AS9" s="457">
        <v>9</v>
      </c>
      <c r="AT9" s="457">
        <v>40</v>
      </c>
      <c r="AU9" s="456"/>
      <c r="AV9" s="458">
        <v>-0.05</v>
      </c>
      <c r="AW9" s="455"/>
      <c r="AX9" s="490"/>
      <c r="AY9" s="490"/>
      <c r="AZ9" s="490"/>
      <c r="BA9" s="490"/>
      <c r="BB9" s="490"/>
      <c r="BC9" s="490"/>
      <c r="BD9" s="490"/>
      <c r="BE9" s="491"/>
      <c r="BF9" s="492"/>
      <c r="BG9" s="490"/>
      <c r="BH9" s="490"/>
      <c r="BI9" s="490"/>
      <c r="BJ9" s="490"/>
      <c r="BK9" s="490"/>
      <c r="BL9" s="490"/>
      <c r="BM9" s="490"/>
      <c r="BN9" s="490"/>
      <c r="BO9" s="490"/>
      <c r="BP9" s="490"/>
      <c r="BQ9" s="490"/>
      <c r="BR9" s="490"/>
      <c r="BS9" s="490"/>
      <c r="BT9" s="490"/>
      <c r="BU9" s="491"/>
      <c r="BV9" s="492"/>
      <c r="BW9" s="490"/>
      <c r="BX9" s="490"/>
      <c r="BY9" s="490"/>
      <c r="BZ9" s="490"/>
      <c r="CA9" s="490"/>
      <c r="CB9" s="490"/>
      <c r="CC9" s="490"/>
      <c r="CD9" s="490"/>
      <c r="CE9" s="493"/>
      <c r="CF9" s="494"/>
      <c r="CG9" s="489"/>
    </row>
    <row r="10" spans="1:85" x14ac:dyDescent="0.3">
      <c r="B10" s="17"/>
      <c r="C10" s="18"/>
      <c r="D10" s="21"/>
      <c r="E10" s="21"/>
      <c r="F10" s="21"/>
      <c r="G10" s="368"/>
      <c r="H10" s="453"/>
      <c r="I10" s="459"/>
      <c r="J10" s="18"/>
      <c r="K10" s="18"/>
      <c r="L10" s="65"/>
      <c r="M10" s="65"/>
      <c r="N10" s="65"/>
      <c r="O10" s="67"/>
      <c r="P10" s="67"/>
      <c r="Q10" s="67"/>
      <c r="R10" s="67"/>
      <c r="S10" s="21"/>
      <c r="T10" s="495"/>
      <c r="U10" s="495"/>
      <c r="V10" s="359"/>
      <c r="W10" s="360"/>
      <c r="X10" s="360"/>
      <c r="Y10" s="360"/>
      <c r="Z10" s="360"/>
      <c r="AA10" s="361"/>
      <c r="AB10" s="359"/>
      <c r="AC10" s="360"/>
      <c r="AD10" s="360"/>
      <c r="AE10" s="360"/>
      <c r="AF10" s="360"/>
      <c r="AG10" s="360"/>
      <c r="AH10" s="360"/>
      <c r="AI10" s="360"/>
      <c r="AJ10" s="360"/>
      <c r="AK10" s="360"/>
      <c r="AL10" s="360"/>
      <c r="AM10" s="360"/>
      <c r="AN10" s="360"/>
      <c r="AO10" s="361"/>
      <c r="AP10" s="359"/>
      <c r="AQ10" s="496"/>
      <c r="AR10" s="496"/>
      <c r="AS10" s="496"/>
      <c r="AT10" s="496"/>
      <c r="AU10" s="497"/>
      <c r="AV10" s="498"/>
      <c r="AW10" s="460"/>
      <c r="AX10" s="499"/>
      <c r="AY10" s="499"/>
      <c r="AZ10" s="499"/>
      <c r="BA10" s="499"/>
      <c r="BB10" s="499"/>
      <c r="BC10" s="499"/>
      <c r="BD10" s="499"/>
      <c r="BE10" s="500"/>
      <c r="BF10" s="501"/>
      <c r="BG10" s="499"/>
      <c r="BH10" s="499"/>
      <c r="BI10" s="499"/>
      <c r="BJ10" s="499"/>
      <c r="BK10" s="499"/>
      <c r="BL10" s="499"/>
      <c r="BM10" s="499"/>
      <c r="BN10" s="499"/>
      <c r="BO10" s="499"/>
      <c r="BP10" s="499"/>
      <c r="BQ10" s="499"/>
      <c r="BR10" s="499"/>
      <c r="BS10" s="499"/>
      <c r="BT10" s="499"/>
      <c r="BU10" s="500"/>
      <c r="BV10" s="501"/>
      <c r="BW10" s="499"/>
      <c r="BX10" s="499"/>
      <c r="BY10" s="499"/>
      <c r="BZ10" s="499"/>
      <c r="CA10" s="499"/>
      <c r="CB10" s="499"/>
      <c r="CC10" s="499"/>
      <c r="CD10" s="499"/>
      <c r="CE10" s="502"/>
      <c r="CF10" s="503"/>
      <c r="CG10" s="361"/>
    </row>
    <row r="11" spans="1:85" x14ac:dyDescent="0.3">
      <c r="B11" s="17"/>
      <c r="C11" s="18"/>
      <c r="D11" s="21"/>
      <c r="E11" s="21"/>
      <c r="F11" s="21"/>
      <c r="G11" s="368"/>
      <c r="H11" s="453"/>
      <c r="I11" s="459"/>
      <c r="J11" s="18"/>
      <c r="K11" s="18"/>
      <c r="L11" s="18"/>
      <c r="M11" s="18"/>
      <c r="N11" s="18"/>
      <c r="O11" s="21"/>
      <c r="P11" s="21"/>
      <c r="Q11" s="21"/>
      <c r="R11" s="21"/>
      <c r="S11" s="21"/>
      <c r="T11" s="495"/>
      <c r="U11" s="495"/>
      <c r="V11" s="359"/>
      <c r="W11" s="360"/>
      <c r="X11" s="360"/>
      <c r="Y11" s="360"/>
      <c r="Z11" s="360"/>
      <c r="AA11" s="361"/>
      <c r="AB11" s="359"/>
      <c r="AC11" s="360"/>
      <c r="AD11" s="360"/>
      <c r="AE11" s="360"/>
      <c r="AF11" s="360"/>
      <c r="AG11" s="360"/>
      <c r="AH11" s="360"/>
      <c r="AI11" s="360"/>
      <c r="AJ11" s="360"/>
      <c r="AK11" s="360"/>
      <c r="AL11" s="360"/>
      <c r="AM11" s="360"/>
      <c r="AN11" s="360"/>
      <c r="AO11" s="361"/>
      <c r="AP11" s="359"/>
      <c r="AQ11" s="496"/>
      <c r="AR11" s="496"/>
      <c r="AS11" s="496"/>
      <c r="AT11" s="496"/>
      <c r="AU11" s="497"/>
      <c r="AV11" s="498"/>
      <c r="AW11" s="460"/>
      <c r="AX11" s="499"/>
      <c r="AY11" s="499"/>
      <c r="AZ11" s="499"/>
      <c r="BA11" s="499"/>
      <c r="BB11" s="499"/>
      <c r="BC11" s="499"/>
      <c r="BD11" s="499"/>
      <c r="BE11" s="500"/>
      <c r="BF11" s="501"/>
      <c r="BG11" s="499"/>
      <c r="BH11" s="499"/>
      <c r="BI11" s="499"/>
      <c r="BJ11" s="499"/>
      <c r="BK11" s="499"/>
      <c r="BL11" s="499"/>
      <c r="BM11" s="499"/>
      <c r="BN11" s="499"/>
      <c r="BO11" s="499"/>
      <c r="BP11" s="499"/>
      <c r="BQ11" s="499"/>
      <c r="BR11" s="499"/>
      <c r="BS11" s="499"/>
      <c r="BT11" s="499"/>
      <c r="BU11" s="500"/>
      <c r="BV11" s="501"/>
      <c r="BW11" s="499"/>
      <c r="BX11" s="499"/>
      <c r="BY11" s="499"/>
      <c r="BZ11" s="499"/>
      <c r="CA11" s="499"/>
      <c r="CB11" s="499"/>
      <c r="CC11" s="499"/>
      <c r="CD11" s="499"/>
      <c r="CE11" s="502"/>
      <c r="CF11" s="503"/>
      <c r="CG11" s="361"/>
    </row>
    <row r="12" spans="1:85" x14ac:dyDescent="0.3">
      <c r="B12" s="17"/>
      <c r="C12" s="18"/>
      <c r="D12" s="21"/>
      <c r="E12" s="21"/>
      <c r="F12" s="21"/>
      <c r="G12" s="368"/>
      <c r="H12" s="453"/>
      <c r="I12" s="459"/>
      <c r="J12" s="18"/>
      <c r="K12" s="18"/>
      <c r="L12" s="18"/>
      <c r="M12" s="18"/>
      <c r="N12" s="18"/>
      <c r="O12" s="21"/>
      <c r="P12" s="21"/>
      <c r="Q12" s="21"/>
      <c r="R12" s="21"/>
      <c r="S12" s="21"/>
      <c r="T12" s="495"/>
      <c r="U12" s="495"/>
      <c r="V12" s="359"/>
      <c r="W12" s="360"/>
      <c r="X12" s="360"/>
      <c r="Y12" s="360"/>
      <c r="Z12" s="360"/>
      <c r="AA12" s="361"/>
      <c r="AB12" s="359"/>
      <c r="AC12" s="360"/>
      <c r="AD12" s="360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1"/>
      <c r="AP12" s="359"/>
      <c r="AQ12" s="496"/>
      <c r="AR12" s="496"/>
      <c r="AS12" s="496"/>
      <c r="AT12" s="496"/>
      <c r="AU12" s="497"/>
      <c r="AV12" s="498"/>
      <c r="AW12" s="460"/>
      <c r="AX12" s="499"/>
      <c r="AY12" s="499"/>
      <c r="AZ12" s="499"/>
      <c r="BA12" s="499"/>
      <c r="BB12" s="499"/>
      <c r="BC12" s="499"/>
      <c r="BD12" s="499"/>
      <c r="BE12" s="500"/>
      <c r="BF12" s="501"/>
      <c r="BG12" s="499"/>
      <c r="BH12" s="499"/>
      <c r="BI12" s="499"/>
      <c r="BJ12" s="499"/>
      <c r="BK12" s="499"/>
      <c r="BL12" s="499"/>
      <c r="BM12" s="499"/>
      <c r="BN12" s="499"/>
      <c r="BO12" s="499"/>
      <c r="BP12" s="499"/>
      <c r="BQ12" s="499"/>
      <c r="BR12" s="499"/>
      <c r="BS12" s="499"/>
      <c r="BT12" s="499"/>
      <c r="BU12" s="500"/>
      <c r="BV12" s="501"/>
      <c r="BW12" s="499"/>
      <c r="BX12" s="499"/>
      <c r="BY12" s="499"/>
      <c r="BZ12" s="499"/>
      <c r="CA12" s="499"/>
      <c r="CB12" s="499"/>
      <c r="CC12" s="499"/>
      <c r="CD12" s="499"/>
      <c r="CE12" s="502"/>
      <c r="CF12" s="503"/>
      <c r="CG12" s="361"/>
    </row>
    <row r="13" spans="1:85" x14ac:dyDescent="0.3">
      <c r="B13" s="17"/>
      <c r="C13" s="18"/>
      <c r="D13" s="21"/>
      <c r="E13" s="21"/>
      <c r="F13" s="21"/>
      <c r="G13" s="368"/>
      <c r="H13" s="453"/>
      <c r="I13" s="459"/>
      <c r="J13" s="18"/>
      <c r="K13" s="18"/>
      <c r="L13" s="18"/>
      <c r="M13" s="18"/>
      <c r="N13" s="18"/>
      <c r="O13" s="21"/>
      <c r="P13" s="21"/>
      <c r="Q13" s="21"/>
      <c r="R13" s="21"/>
      <c r="S13" s="21"/>
      <c r="T13" s="495"/>
      <c r="U13" s="495"/>
      <c r="V13" s="359"/>
      <c r="W13" s="360"/>
      <c r="X13" s="360"/>
      <c r="Y13" s="360"/>
      <c r="Z13" s="360"/>
      <c r="AA13" s="361"/>
      <c r="AB13" s="359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0"/>
      <c r="AN13" s="360"/>
      <c r="AO13" s="361"/>
      <c r="AP13" s="359"/>
      <c r="AQ13" s="496"/>
      <c r="AR13" s="496"/>
      <c r="AS13" s="496"/>
      <c r="AT13" s="496"/>
      <c r="AU13" s="497"/>
      <c r="AV13" s="498"/>
      <c r="AW13" s="460"/>
      <c r="AX13" s="499"/>
      <c r="AY13" s="499"/>
      <c r="AZ13" s="499"/>
      <c r="BA13" s="499"/>
      <c r="BB13" s="499"/>
      <c r="BC13" s="499"/>
      <c r="BD13" s="499"/>
      <c r="BE13" s="500"/>
      <c r="BF13" s="501"/>
      <c r="BG13" s="499"/>
      <c r="BH13" s="499"/>
      <c r="BI13" s="499"/>
      <c r="BJ13" s="499"/>
      <c r="BK13" s="499"/>
      <c r="BL13" s="499"/>
      <c r="BM13" s="499"/>
      <c r="BN13" s="499"/>
      <c r="BO13" s="499"/>
      <c r="BP13" s="499"/>
      <c r="BQ13" s="499"/>
      <c r="BR13" s="499"/>
      <c r="BS13" s="499"/>
      <c r="BT13" s="499"/>
      <c r="BU13" s="500"/>
      <c r="BV13" s="501"/>
      <c r="BW13" s="499"/>
      <c r="BX13" s="499"/>
      <c r="BY13" s="499"/>
      <c r="BZ13" s="499"/>
      <c r="CA13" s="499"/>
      <c r="CB13" s="499"/>
      <c r="CC13" s="499"/>
      <c r="CD13" s="499"/>
      <c r="CE13" s="502"/>
      <c r="CF13" s="503"/>
      <c r="CG13" s="361"/>
    </row>
    <row r="14" spans="1:85" x14ac:dyDescent="0.3">
      <c r="B14" s="17"/>
      <c r="C14" s="18"/>
      <c r="D14" s="21"/>
      <c r="E14" s="21"/>
      <c r="F14" s="21"/>
      <c r="G14" s="368"/>
      <c r="H14" s="453"/>
      <c r="I14" s="459"/>
      <c r="J14" s="18"/>
      <c r="K14" s="18"/>
      <c r="L14" s="18"/>
      <c r="M14" s="18"/>
      <c r="N14" s="18"/>
      <c r="O14" s="21"/>
      <c r="P14" s="21"/>
      <c r="Q14" s="21"/>
      <c r="R14" s="21"/>
      <c r="S14" s="21"/>
      <c r="T14" s="495"/>
      <c r="U14" s="495"/>
      <c r="V14" s="359"/>
      <c r="W14" s="360"/>
      <c r="X14" s="360"/>
      <c r="Y14" s="360"/>
      <c r="Z14" s="360"/>
      <c r="AA14" s="361"/>
      <c r="AB14" s="359"/>
      <c r="AC14" s="360"/>
      <c r="AD14" s="360"/>
      <c r="AE14" s="360"/>
      <c r="AF14" s="360"/>
      <c r="AG14" s="360"/>
      <c r="AH14" s="360"/>
      <c r="AI14" s="360"/>
      <c r="AJ14" s="360"/>
      <c r="AK14" s="360"/>
      <c r="AL14" s="360"/>
      <c r="AM14" s="360"/>
      <c r="AN14" s="360"/>
      <c r="AO14" s="361"/>
      <c r="AP14" s="359"/>
      <c r="AQ14" s="496"/>
      <c r="AR14" s="496"/>
      <c r="AS14" s="496"/>
      <c r="AT14" s="496"/>
      <c r="AU14" s="497"/>
      <c r="AV14" s="498"/>
      <c r="AW14" s="460"/>
      <c r="AX14" s="499"/>
      <c r="AY14" s="499"/>
      <c r="AZ14" s="499"/>
      <c r="BA14" s="499"/>
      <c r="BB14" s="499"/>
      <c r="BC14" s="499"/>
      <c r="BD14" s="499"/>
      <c r="BE14" s="500"/>
      <c r="BF14" s="501"/>
      <c r="BG14" s="499"/>
      <c r="BH14" s="499"/>
      <c r="BI14" s="499"/>
      <c r="BJ14" s="499"/>
      <c r="BK14" s="499"/>
      <c r="BL14" s="499"/>
      <c r="BM14" s="499"/>
      <c r="BN14" s="499"/>
      <c r="BO14" s="499"/>
      <c r="BP14" s="499"/>
      <c r="BQ14" s="499"/>
      <c r="BR14" s="499"/>
      <c r="BS14" s="499"/>
      <c r="BT14" s="499"/>
      <c r="BU14" s="500"/>
      <c r="BV14" s="501"/>
      <c r="BW14" s="499"/>
      <c r="BX14" s="499"/>
      <c r="BY14" s="499"/>
      <c r="BZ14" s="499"/>
      <c r="CA14" s="499"/>
      <c r="CB14" s="499"/>
      <c r="CC14" s="499"/>
      <c r="CD14" s="499"/>
      <c r="CE14" s="502"/>
      <c r="CF14" s="503"/>
      <c r="CG14" s="361"/>
    </row>
    <row r="15" spans="1:85" x14ac:dyDescent="0.3">
      <c r="B15" s="17"/>
      <c r="C15" s="18"/>
      <c r="D15" s="21"/>
      <c r="E15" s="21"/>
      <c r="F15" s="21"/>
      <c r="G15" s="368"/>
      <c r="H15" s="453"/>
      <c r="I15" s="459"/>
      <c r="J15" s="18"/>
      <c r="K15" s="18"/>
      <c r="L15" s="18"/>
      <c r="M15" s="18"/>
      <c r="N15" s="18"/>
      <c r="O15" s="21"/>
      <c r="P15" s="21"/>
      <c r="Q15" s="21"/>
      <c r="R15" s="21"/>
      <c r="S15" s="21"/>
      <c r="T15" s="495"/>
      <c r="U15" s="495"/>
      <c r="V15" s="359"/>
      <c r="W15" s="360"/>
      <c r="X15" s="360"/>
      <c r="Y15" s="360"/>
      <c r="Z15" s="360"/>
      <c r="AA15" s="361"/>
      <c r="AB15" s="359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1"/>
      <c r="AP15" s="359"/>
      <c r="AQ15" s="496"/>
      <c r="AR15" s="496"/>
      <c r="AS15" s="496"/>
      <c r="AT15" s="496"/>
      <c r="AU15" s="497"/>
      <c r="AV15" s="498"/>
      <c r="AW15" s="460"/>
      <c r="AX15" s="499"/>
      <c r="AY15" s="499"/>
      <c r="AZ15" s="499"/>
      <c r="BA15" s="499"/>
      <c r="BB15" s="499"/>
      <c r="BC15" s="499"/>
      <c r="BD15" s="499"/>
      <c r="BE15" s="500"/>
      <c r="BF15" s="501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500"/>
      <c r="BV15" s="501"/>
      <c r="BW15" s="499"/>
      <c r="BX15" s="499"/>
      <c r="BY15" s="499"/>
      <c r="BZ15" s="499"/>
      <c r="CA15" s="499"/>
      <c r="CB15" s="499"/>
      <c r="CC15" s="499"/>
      <c r="CD15" s="499"/>
      <c r="CE15" s="502"/>
      <c r="CF15" s="503"/>
      <c r="CG15" s="361"/>
    </row>
    <row r="16" spans="1:85" ht="15.75" thickBot="1" x14ac:dyDescent="0.35">
      <c r="B16" s="504"/>
      <c r="C16" s="505"/>
      <c r="D16" s="506"/>
      <c r="E16" s="506"/>
      <c r="F16" s="506"/>
      <c r="G16" s="376"/>
      <c r="H16" s="507"/>
      <c r="I16" s="508"/>
      <c r="J16" s="505"/>
      <c r="K16" s="505"/>
      <c r="L16" s="505"/>
      <c r="M16" s="505"/>
      <c r="N16" s="505"/>
      <c r="O16" s="506"/>
      <c r="P16" s="506"/>
      <c r="Q16" s="506"/>
      <c r="R16" s="506"/>
      <c r="S16" s="506"/>
      <c r="T16" s="509"/>
      <c r="U16" s="509"/>
      <c r="V16" s="383"/>
      <c r="W16" s="384"/>
      <c r="X16" s="384"/>
      <c r="Y16" s="384"/>
      <c r="Z16" s="384"/>
      <c r="AA16" s="385"/>
      <c r="AB16" s="383"/>
      <c r="AC16" s="384"/>
      <c r="AD16" s="384"/>
      <c r="AE16" s="384"/>
      <c r="AF16" s="384"/>
      <c r="AG16" s="384"/>
      <c r="AH16" s="384"/>
      <c r="AI16" s="384"/>
      <c r="AJ16" s="384"/>
      <c r="AK16" s="384"/>
      <c r="AL16" s="384"/>
      <c r="AM16" s="384"/>
      <c r="AN16" s="384"/>
      <c r="AO16" s="385"/>
      <c r="AP16" s="383"/>
      <c r="AQ16" s="510"/>
      <c r="AR16" s="510"/>
      <c r="AS16" s="510"/>
      <c r="AT16" s="510"/>
      <c r="AU16" s="511"/>
      <c r="AV16" s="512"/>
      <c r="AW16" s="464"/>
      <c r="AX16" s="513"/>
      <c r="AY16" s="513"/>
      <c r="AZ16" s="513"/>
      <c r="BA16" s="513"/>
      <c r="BB16" s="513"/>
      <c r="BC16" s="513"/>
      <c r="BD16" s="513"/>
      <c r="BE16" s="514"/>
      <c r="BF16" s="515"/>
      <c r="BG16" s="513"/>
      <c r="BH16" s="513"/>
      <c r="BI16" s="513"/>
      <c r="BJ16" s="513"/>
      <c r="BK16" s="513"/>
      <c r="BL16" s="513"/>
      <c r="BM16" s="513"/>
      <c r="BN16" s="513"/>
      <c r="BO16" s="513"/>
      <c r="BP16" s="513"/>
      <c r="BQ16" s="513"/>
      <c r="BR16" s="513"/>
      <c r="BS16" s="513"/>
      <c r="BT16" s="513"/>
      <c r="BU16" s="514"/>
      <c r="BV16" s="515"/>
      <c r="BW16" s="513"/>
      <c r="BX16" s="513"/>
      <c r="BY16" s="513"/>
      <c r="BZ16" s="513"/>
      <c r="CA16" s="513"/>
      <c r="CB16" s="513"/>
      <c r="CC16" s="513"/>
      <c r="CD16" s="513"/>
      <c r="CE16" s="516"/>
      <c r="CF16" s="517"/>
      <c r="CG16" s="385"/>
    </row>
    <row r="17" spans="2:85" s="327" customFormat="1" ht="20.25" customHeight="1" thickBot="1" x14ac:dyDescent="0.35">
      <c r="B17" s="1865" t="s">
        <v>278</v>
      </c>
      <c r="C17" s="1866"/>
      <c r="D17" s="1866"/>
      <c r="E17" s="1866"/>
      <c r="F17" s="1866"/>
      <c r="G17" s="1866"/>
      <c r="H17" s="1866"/>
      <c r="I17" s="1866"/>
      <c r="J17" s="1866"/>
      <c r="K17" s="1866"/>
      <c r="L17" s="1866"/>
      <c r="M17" s="1866"/>
      <c r="N17" s="1866"/>
      <c r="O17" s="1866"/>
      <c r="P17" s="1866"/>
      <c r="Q17" s="1866"/>
      <c r="R17" s="1866"/>
      <c r="S17" s="1866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  <c r="AJ17" s="1290"/>
      <c r="AK17" s="1290"/>
      <c r="AL17" s="1290"/>
      <c r="AM17" s="1290"/>
      <c r="AN17" s="1290"/>
      <c r="AO17" s="1290"/>
      <c r="AP17" s="1290"/>
      <c r="AQ17" s="1290"/>
      <c r="AR17" s="1290"/>
      <c r="AS17" s="1290"/>
      <c r="AT17" s="1290"/>
      <c r="AU17" s="1290"/>
      <c r="AV17" s="1290"/>
      <c r="AW17" s="1290"/>
      <c r="AX17" s="1542"/>
      <c r="AY17" s="1542"/>
      <c r="AZ17" s="1542"/>
      <c r="BA17" s="1542"/>
      <c r="BB17" s="1542"/>
      <c r="BC17" s="1542"/>
      <c r="BD17" s="1542"/>
      <c r="BE17" s="1542"/>
      <c r="BF17" s="1542"/>
      <c r="BG17" s="1542"/>
      <c r="BH17" s="1542"/>
      <c r="BI17" s="1542"/>
      <c r="BJ17" s="1542"/>
      <c r="BK17" s="1542"/>
      <c r="BL17" s="1542"/>
      <c r="BM17" s="1542"/>
      <c r="BN17" s="1542"/>
      <c r="BO17" s="1542"/>
      <c r="BP17" s="1542"/>
      <c r="BQ17" s="1542"/>
      <c r="BR17" s="1542"/>
      <c r="BS17" s="1542"/>
      <c r="BT17" s="1542"/>
      <c r="BU17" s="1542"/>
      <c r="BV17" s="1542"/>
      <c r="BW17" s="1542"/>
      <c r="BX17" s="1542"/>
      <c r="BY17" s="1542"/>
      <c r="BZ17" s="1542"/>
      <c r="CA17" s="1542"/>
      <c r="CB17" s="1542"/>
      <c r="CC17" s="1542"/>
      <c r="CD17" s="1542"/>
      <c r="CE17" s="1542"/>
      <c r="CF17" s="1542"/>
      <c r="CG17" s="1543"/>
    </row>
    <row r="18" spans="2:85" x14ac:dyDescent="0.3">
      <c r="B18" s="342"/>
      <c r="C18" s="343"/>
      <c r="D18" s="482"/>
      <c r="E18" s="482"/>
      <c r="F18" s="482"/>
      <c r="G18" s="346"/>
      <c r="H18" s="483"/>
      <c r="I18" s="518"/>
      <c r="J18" s="343"/>
      <c r="K18" s="343"/>
      <c r="L18" s="343"/>
      <c r="M18" s="343"/>
      <c r="N18" s="343"/>
      <c r="O18" s="482"/>
      <c r="P18" s="482"/>
      <c r="Q18" s="482"/>
      <c r="R18" s="482"/>
      <c r="S18" s="482"/>
      <c r="T18" s="487"/>
      <c r="U18" s="487"/>
      <c r="V18" s="455"/>
      <c r="W18" s="488"/>
      <c r="X18" s="488"/>
      <c r="Y18" s="488"/>
      <c r="Z18" s="488"/>
      <c r="AA18" s="489"/>
      <c r="AB18" s="455"/>
      <c r="AC18" s="488"/>
      <c r="AD18" s="488"/>
      <c r="AE18" s="488"/>
      <c r="AF18" s="488"/>
      <c r="AG18" s="488"/>
      <c r="AH18" s="488"/>
      <c r="AI18" s="488"/>
      <c r="AJ18" s="488"/>
      <c r="AK18" s="488"/>
      <c r="AL18" s="488"/>
      <c r="AM18" s="488"/>
      <c r="AN18" s="488"/>
      <c r="AO18" s="489"/>
      <c r="AP18" s="455"/>
      <c r="AQ18" s="457"/>
      <c r="AR18" s="457"/>
      <c r="AS18" s="457"/>
      <c r="AT18" s="457"/>
      <c r="AU18" s="456"/>
      <c r="AV18" s="458"/>
      <c r="AW18" s="455"/>
      <c r="AX18" s="490"/>
      <c r="AY18" s="490"/>
      <c r="AZ18" s="490"/>
      <c r="BA18" s="490"/>
      <c r="BB18" s="490"/>
      <c r="BC18" s="490"/>
      <c r="BD18" s="490"/>
      <c r="BE18" s="491"/>
      <c r="BF18" s="492"/>
      <c r="BG18" s="490"/>
      <c r="BH18" s="490"/>
      <c r="BI18" s="490"/>
      <c r="BJ18" s="490"/>
      <c r="BK18" s="490"/>
      <c r="BL18" s="490"/>
      <c r="BM18" s="490"/>
      <c r="BN18" s="490"/>
      <c r="BO18" s="490"/>
      <c r="BP18" s="490"/>
      <c r="BQ18" s="490"/>
      <c r="BR18" s="490"/>
      <c r="BS18" s="490"/>
      <c r="BT18" s="490"/>
      <c r="BU18" s="491"/>
      <c r="BV18" s="492"/>
      <c r="BW18" s="490"/>
      <c r="BX18" s="490"/>
      <c r="BY18" s="490"/>
      <c r="BZ18" s="490"/>
      <c r="CA18" s="490"/>
      <c r="CB18" s="490"/>
      <c r="CC18" s="490"/>
      <c r="CD18" s="490"/>
      <c r="CE18" s="493"/>
      <c r="CF18" s="494"/>
      <c r="CG18" s="489"/>
    </row>
    <row r="19" spans="2:85" x14ac:dyDescent="0.3">
      <c r="B19" s="17"/>
      <c r="C19" s="18"/>
      <c r="D19" s="21"/>
      <c r="E19" s="21"/>
      <c r="F19" s="21"/>
      <c r="G19" s="368"/>
      <c r="H19" s="453"/>
      <c r="I19" s="459"/>
      <c r="J19" s="18"/>
      <c r="K19" s="18"/>
      <c r="L19" s="18"/>
      <c r="M19" s="18"/>
      <c r="N19" s="18"/>
      <c r="O19" s="21"/>
      <c r="P19" s="21"/>
      <c r="Q19" s="21"/>
      <c r="R19" s="21"/>
      <c r="S19" s="21"/>
      <c r="T19" s="495"/>
      <c r="U19" s="495"/>
      <c r="V19" s="359"/>
      <c r="W19" s="360"/>
      <c r="X19" s="360"/>
      <c r="Y19" s="360"/>
      <c r="Z19" s="360"/>
      <c r="AA19" s="361"/>
      <c r="AB19" s="359"/>
      <c r="AC19" s="360"/>
      <c r="AD19" s="360"/>
      <c r="AE19" s="360"/>
      <c r="AF19" s="360"/>
      <c r="AG19" s="360"/>
      <c r="AH19" s="360"/>
      <c r="AI19" s="360"/>
      <c r="AJ19" s="360"/>
      <c r="AK19" s="360"/>
      <c r="AL19" s="360"/>
      <c r="AM19" s="360"/>
      <c r="AN19" s="360"/>
      <c r="AO19" s="361"/>
      <c r="AP19" s="359"/>
      <c r="AQ19" s="496"/>
      <c r="AR19" s="496"/>
      <c r="AS19" s="496"/>
      <c r="AT19" s="496"/>
      <c r="AU19" s="497"/>
      <c r="AV19" s="498"/>
      <c r="AW19" s="460"/>
      <c r="AX19" s="499"/>
      <c r="AY19" s="499"/>
      <c r="AZ19" s="499"/>
      <c r="BA19" s="499"/>
      <c r="BB19" s="499"/>
      <c r="BC19" s="499"/>
      <c r="BD19" s="499"/>
      <c r="BE19" s="500"/>
      <c r="BF19" s="501"/>
      <c r="BG19" s="499"/>
      <c r="BH19" s="499"/>
      <c r="BI19" s="499"/>
      <c r="BJ19" s="499"/>
      <c r="BK19" s="499"/>
      <c r="BL19" s="499"/>
      <c r="BM19" s="499"/>
      <c r="BN19" s="499"/>
      <c r="BO19" s="499"/>
      <c r="BP19" s="499"/>
      <c r="BQ19" s="499"/>
      <c r="BR19" s="499"/>
      <c r="BS19" s="499"/>
      <c r="BT19" s="499"/>
      <c r="BU19" s="500"/>
      <c r="BV19" s="501"/>
      <c r="BW19" s="499"/>
      <c r="BX19" s="499"/>
      <c r="BY19" s="499"/>
      <c r="BZ19" s="499"/>
      <c r="CA19" s="499"/>
      <c r="CB19" s="499"/>
      <c r="CC19" s="499"/>
      <c r="CD19" s="499"/>
      <c r="CE19" s="502"/>
      <c r="CF19" s="503"/>
      <c r="CG19" s="361"/>
    </row>
    <row r="20" spans="2:85" x14ac:dyDescent="0.3">
      <c r="B20" s="17"/>
      <c r="C20" s="18"/>
      <c r="D20" s="21"/>
      <c r="E20" s="21"/>
      <c r="F20" s="21"/>
      <c r="G20" s="368"/>
      <c r="H20" s="453"/>
      <c r="I20" s="459"/>
      <c r="J20" s="18"/>
      <c r="K20" s="18"/>
      <c r="L20" s="18"/>
      <c r="M20" s="18"/>
      <c r="N20" s="18"/>
      <c r="O20" s="21"/>
      <c r="P20" s="21"/>
      <c r="Q20" s="21"/>
      <c r="R20" s="21"/>
      <c r="S20" s="21"/>
      <c r="T20" s="495"/>
      <c r="U20" s="495"/>
      <c r="V20" s="359"/>
      <c r="W20" s="360"/>
      <c r="X20" s="360"/>
      <c r="Y20" s="360"/>
      <c r="Z20" s="360"/>
      <c r="AA20" s="361"/>
      <c r="AB20" s="359"/>
      <c r="AC20" s="360"/>
      <c r="AD20" s="360"/>
      <c r="AE20" s="360"/>
      <c r="AF20" s="360"/>
      <c r="AG20" s="360"/>
      <c r="AH20" s="360"/>
      <c r="AI20" s="360"/>
      <c r="AJ20" s="360"/>
      <c r="AK20" s="360"/>
      <c r="AL20" s="360"/>
      <c r="AM20" s="360"/>
      <c r="AN20" s="360"/>
      <c r="AO20" s="361"/>
      <c r="AP20" s="359"/>
      <c r="AQ20" s="496"/>
      <c r="AR20" s="496"/>
      <c r="AS20" s="496"/>
      <c r="AT20" s="496"/>
      <c r="AU20" s="497"/>
      <c r="AV20" s="498"/>
      <c r="AW20" s="460"/>
      <c r="AX20" s="499"/>
      <c r="AY20" s="499"/>
      <c r="AZ20" s="499"/>
      <c r="BA20" s="499"/>
      <c r="BB20" s="499"/>
      <c r="BC20" s="499"/>
      <c r="BD20" s="499"/>
      <c r="BE20" s="500"/>
      <c r="BF20" s="501"/>
      <c r="BG20" s="499"/>
      <c r="BH20" s="499"/>
      <c r="BI20" s="499"/>
      <c r="BJ20" s="499"/>
      <c r="BK20" s="499"/>
      <c r="BL20" s="499"/>
      <c r="BM20" s="499"/>
      <c r="BN20" s="499"/>
      <c r="BO20" s="499"/>
      <c r="BP20" s="499"/>
      <c r="BQ20" s="499"/>
      <c r="BR20" s="499"/>
      <c r="BS20" s="499"/>
      <c r="BT20" s="499"/>
      <c r="BU20" s="500"/>
      <c r="BV20" s="501"/>
      <c r="BW20" s="499"/>
      <c r="BX20" s="499"/>
      <c r="BY20" s="499"/>
      <c r="BZ20" s="499"/>
      <c r="CA20" s="499"/>
      <c r="CB20" s="499"/>
      <c r="CC20" s="499"/>
      <c r="CD20" s="499"/>
      <c r="CE20" s="502"/>
      <c r="CF20" s="503"/>
      <c r="CG20" s="361"/>
    </row>
    <row r="21" spans="2:85" x14ac:dyDescent="0.3">
      <c r="B21" s="17"/>
      <c r="C21" s="18"/>
      <c r="D21" s="21"/>
      <c r="E21" s="21"/>
      <c r="F21" s="21"/>
      <c r="G21" s="368"/>
      <c r="H21" s="453"/>
      <c r="I21" s="459"/>
      <c r="J21" s="18"/>
      <c r="K21" s="18"/>
      <c r="L21" s="18"/>
      <c r="M21" s="18"/>
      <c r="N21" s="18"/>
      <c r="O21" s="21"/>
      <c r="P21" s="21"/>
      <c r="Q21" s="21"/>
      <c r="R21" s="21"/>
      <c r="S21" s="21"/>
      <c r="T21" s="495"/>
      <c r="U21" s="495"/>
      <c r="V21" s="359"/>
      <c r="W21" s="360"/>
      <c r="X21" s="360"/>
      <c r="Y21" s="360"/>
      <c r="Z21" s="360"/>
      <c r="AA21" s="361"/>
      <c r="AB21" s="359"/>
      <c r="AC21" s="360"/>
      <c r="AD21" s="360"/>
      <c r="AE21" s="360"/>
      <c r="AF21" s="360"/>
      <c r="AG21" s="360"/>
      <c r="AH21" s="360"/>
      <c r="AI21" s="360"/>
      <c r="AJ21" s="360"/>
      <c r="AK21" s="360"/>
      <c r="AL21" s="360"/>
      <c r="AM21" s="360"/>
      <c r="AN21" s="360"/>
      <c r="AO21" s="361"/>
      <c r="AP21" s="359"/>
      <c r="AQ21" s="496"/>
      <c r="AR21" s="496"/>
      <c r="AS21" s="496"/>
      <c r="AT21" s="496"/>
      <c r="AU21" s="497"/>
      <c r="AV21" s="498"/>
      <c r="AW21" s="460"/>
      <c r="AX21" s="499"/>
      <c r="AY21" s="499"/>
      <c r="AZ21" s="499"/>
      <c r="BA21" s="499"/>
      <c r="BB21" s="499"/>
      <c r="BC21" s="499"/>
      <c r="BD21" s="499"/>
      <c r="BE21" s="500"/>
      <c r="BF21" s="501"/>
      <c r="BG21" s="499"/>
      <c r="BH21" s="499"/>
      <c r="BI21" s="499"/>
      <c r="BJ21" s="499"/>
      <c r="BK21" s="499"/>
      <c r="BL21" s="499"/>
      <c r="BM21" s="499"/>
      <c r="BN21" s="499"/>
      <c r="BO21" s="499"/>
      <c r="BP21" s="499"/>
      <c r="BQ21" s="499"/>
      <c r="BR21" s="499"/>
      <c r="BS21" s="499"/>
      <c r="BT21" s="499"/>
      <c r="BU21" s="500"/>
      <c r="BV21" s="501"/>
      <c r="BW21" s="499"/>
      <c r="BX21" s="499"/>
      <c r="BY21" s="499"/>
      <c r="BZ21" s="499"/>
      <c r="CA21" s="499"/>
      <c r="CB21" s="499"/>
      <c r="CC21" s="499"/>
      <c r="CD21" s="499"/>
      <c r="CE21" s="502"/>
      <c r="CF21" s="503"/>
      <c r="CG21" s="361"/>
    </row>
    <row r="22" spans="2:85" ht="15.75" thickBot="1" x14ac:dyDescent="0.35">
      <c r="B22" s="504"/>
      <c r="C22" s="505"/>
      <c r="D22" s="506"/>
      <c r="E22" s="506"/>
      <c r="F22" s="506"/>
      <c r="G22" s="376"/>
      <c r="H22" s="507"/>
      <c r="I22" s="508"/>
      <c r="J22" s="505"/>
      <c r="K22" s="505"/>
      <c r="L22" s="505"/>
      <c r="M22" s="505"/>
      <c r="N22" s="505"/>
      <c r="O22" s="506"/>
      <c r="P22" s="506"/>
      <c r="Q22" s="506"/>
      <c r="R22" s="506"/>
      <c r="S22" s="506"/>
      <c r="T22" s="509"/>
      <c r="U22" s="509"/>
      <c r="V22" s="383"/>
      <c r="W22" s="384"/>
      <c r="X22" s="384"/>
      <c r="Y22" s="384"/>
      <c r="Z22" s="384"/>
      <c r="AA22" s="385"/>
      <c r="AB22" s="383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4"/>
      <c r="AN22" s="384"/>
      <c r="AO22" s="385"/>
      <c r="AP22" s="383"/>
      <c r="AQ22" s="510"/>
      <c r="AR22" s="510"/>
      <c r="AS22" s="510"/>
      <c r="AT22" s="510"/>
      <c r="AU22" s="511"/>
      <c r="AV22" s="512"/>
      <c r="AW22" s="464"/>
      <c r="AX22" s="513"/>
      <c r="AY22" s="513"/>
      <c r="AZ22" s="513"/>
      <c r="BA22" s="513"/>
      <c r="BB22" s="513"/>
      <c r="BC22" s="513"/>
      <c r="BD22" s="513"/>
      <c r="BE22" s="514"/>
      <c r="BF22" s="515"/>
      <c r="BG22" s="513"/>
      <c r="BH22" s="513"/>
      <c r="BI22" s="513"/>
      <c r="BJ22" s="513"/>
      <c r="BK22" s="513"/>
      <c r="BL22" s="513"/>
      <c r="BM22" s="513"/>
      <c r="BN22" s="513"/>
      <c r="BO22" s="513"/>
      <c r="BP22" s="513"/>
      <c r="BQ22" s="513"/>
      <c r="BR22" s="513"/>
      <c r="BS22" s="513"/>
      <c r="BT22" s="513"/>
      <c r="BU22" s="514"/>
      <c r="BV22" s="515"/>
      <c r="BW22" s="513"/>
      <c r="BX22" s="513"/>
      <c r="BY22" s="513"/>
      <c r="BZ22" s="513"/>
      <c r="CA22" s="513"/>
      <c r="CB22" s="513"/>
      <c r="CC22" s="513"/>
      <c r="CD22" s="513"/>
      <c r="CE22" s="516"/>
      <c r="CF22" s="517"/>
      <c r="CG22" s="385"/>
    </row>
    <row r="23" spans="2:85" s="327" customFormat="1" ht="20.25" customHeight="1" thickBot="1" x14ac:dyDescent="0.35">
      <c r="B23" s="1865" t="s">
        <v>278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N23" s="1866"/>
      <c r="O23" s="1866"/>
      <c r="P23" s="1866"/>
      <c r="Q23" s="1866"/>
      <c r="R23" s="1866"/>
      <c r="S23" s="1866"/>
      <c r="T23" s="1290"/>
      <c r="U23" s="1290"/>
      <c r="V23" s="1290"/>
      <c r="W23" s="1290"/>
      <c r="X23" s="1290"/>
      <c r="Y23" s="1290"/>
      <c r="Z23" s="1290"/>
      <c r="AA23" s="1290"/>
      <c r="AB23" s="1290"/>
      <c r="AC23" s="1290"/>
      <c r="AD23" s="1290"/>
      <c r="AE23" s="1290"/>
      <c r="AF23" s="1290"/>
      <c r="AG23" s="1290"/>
      <c r="AH23" s="1290"/>
      <c r="AI23" s="1290"/>
      <c r="AJ23" s="1290"/>
      <c r="AK23" s="1290"/>
      <c r="AL23" s="1290"/>
      <c r="AM23" s="1290"/>
      <c r="AN23" s="1290"/>
      <c r="AO23" s="1290"/>
      <c r="AP23" s="1290"/>
      <c r="AQ23" s="1290"/>
      <c r="AR23" s="1290"/>
      <c r="AS23" s="1290"/>
      <c r="AT23" s="1290"/>
      <c r="AU23" s="1290"/>
      <c r="AV23" s="1290"/>
      <c r="AW23" s="1290"/>
      <c r="AX23" s="1542"/>
      <c r="AY23" s="1542"/>
      <c r="AZ23" s="1542"/>
      <c r="BA23" s="1542"/>
      <c r="BB23" s="1542"/>
      <c r="BC23" s="1542"/>
      <c r="BD23" s="1542"/>
      <c r="BE23" s="1542"/>
      <c r="BF23" s="1542"/>
      <c r="BG23" s="1542"/>
      <c r="BH23" s="1542"/>
      <c r="BI23" s="1542"/>
      <c r="BJ23" s="1542"/>
      <c r="BK23" s="1542"/>
      <c r="BL23" s="1542"/>
      <c r="BM23" s="1542"/>
      <c r="BN23" s="1542"/>
      <c r="BO23" s="1542"/>
      <c r="BP23" s="1542"/>
      <c r="BQ23" s="1542"/>
      <c r="BR23" s="1542"/>
      <c r="BS23" s="1542"/>
      <c r="BT23" s="1542"/>
      <c r="BU23" s="1542"/>
      <c r="BV23" s="1542"/>
      <c r="BW23" s="1542"/>
      <c r="BX23" s="1542"/>
      <c r="BY23" s="1542"/>
      <c r="BZ23" s="1542"/>
      <c r="CA23" s="1542"/>
      <c r="CB23" s="1542"/>
      <c r="CC23" s="1542"/>
      <c r="CD23" s="1542"/>
      <c r="CE23" s="1542"/>
      <c r="CF23" s="1542"/>
      <c r="CG23" s="1543"/>
    </row>
    <row r="24" spans="2:85" x14ac:dyDescent="0.3">
      <c r="B24" s="342"/>
      <c r="C24" s="343"/>
      <c r="D24" s="482"/>
      <c r="E24" s="482"/>
      <c r="F24" s="482"/>
      <c r="G24" s="346"/>
      <c r="H24" s="483"/>
      <c r="I24" s="518"/>
      <c r="J24" s="343"/>
      <c r="K24" s="343"/>
      <c r="L24" s="343"/>
      <c r="M24" s="343"/>
      <c r="N24" s="343"/>
      <c r="O24" s="482"/>
      <c r="P24" s="482"/>
      <c r="Q24" s="482"/>
      <c r="R24" s="482"/>
      <c r="S24" s="482"/>
      <c r="T24" s="487"/>
      <c r="U24" s="487"/>
      <c r="V24" s="455"/>
      <c r="W24" s="488"/>
      <c r="X24" s="488"/>
      <c r="Y24" s="488"/>
      <c r="Z24" s="488"/>
      <c r="AA24" s="489"/>
      <c r="AB24" s="455"/>
      <c r="AC24" s="488"/>
      <c r="AD24" s="488"/>
      <c r="AE24" s="488"/>
      <c r="AF24" s="488"/>
      <c r="AG24" s="488"/>
      <c r="AH24" s="488"/>
      <c r="AI24" s="488"/>
      <c r="AJ24" s="488"/>
      <c r="AK24" s="488"/>
      <c r="AL24" s="488"/>
      <c r="AM24" s="488"/>
      <c r="AN24" s="488"/>
      <c r="AO24" s="489"/>
      <c r="AP24" s="455"/>
      <c r="AQ24" s="457"/>
      <c r="AR24" s="457"/>
      <c r="AS24" s="457"/>
      <c r="AT24" s="457"/>
      <c r="AU24" s="456"/>
      <c r="AV24" s="458"/>
      <c r="AW24" s="455"/>
      <c r="AX24" s="490"/>
      <c r="AY24" s="490"/>
      <c r="AZ24" s="490"/>
      <c r="BA24" s="490"/>
      <c r="BB24" s="490"/>
      <c r="BC24" s="490"/>
      <c r="BD24" s="490"/>
      <c r="BE24" s="491"/>
      <c r="BF24" s="492"/>
      <c r="BG24" s="490"/>
      <c r="BH24" s="490"/>
      <c r="BI24" s="490"/>
      <c r="BJ24" s="490"/>
      <c r="BK24" s="490"/>
      <c r="BL24" s="490"/>
      <c r="BM24" s="490"/>
      <c r="BN24" s="490"/>
      <c r="BO24" s="490"/>
      <c r="BP24" s="490"/>
      <c r="BQ24" s="490"/>
      <c r="BR24" s="490"/>
      <c r="BS24" s="490"/>
      <c r="BT24" s="490"/>
      <c r="BU24" s="491"/>
      <c r="BV24" s="492"/>
      <c r="BW24" s="490"/>
      <c r="BX24" s="490"/>
      <c r="BY24" s="490"/>
      <c r="BZ24" s="490"/>
      <c r="CA24" s="490"/>
      <c r="CB24" s="490"/>
      <c r="CC24" s="490"/>
      <c r="CD24" s="490"/>
      <c r="CE24" s="493"/>
      <c r="CF24" s="494"/>
      <c r="CG24" s="489"/>
    </row>
    <row r="25" spans="2:85" x14ac:dyDescent="0.3">
      <c r="B25" s="17"/>
      <c r="C25" s="18"/>
      <c r="D25" s="21"/>
      <c r="E25" s="21"/>
      <c r="F25" s="21"/>
      <c r="G25" s="368"/>
      <c r="H25" s="453"/>
      <c r="I25" s="459"/>
      <c r="J25" s="18"/>
      <c r="K25" s="18"/>
      <c r="L25" s="18"/>
      <c r="M25" s="18"/>
      <c r="N25" s="18"/>
      <c r="O25" s="21"/>
      <c r="P25" s="21"/>
      <c r="Q25" s="21"/>
      <c r="R25" s="21"/>
      <c r="S25" s="21"/>
      <c r="T25" s="495"/>
      <c r="U25" s="495"/>
      <c r="V25" s="359"/>
      <c r="W25" s="360"/>
      <c r="X25" s="360"/>
      <c r="Y25" s="360"/>
      <c r="Z25" s="360"/>
      <c r="AA25" s="361"/>
      <c r="AB25" s="359"/>
      <c r="AC25" s="360"/>
      <c r="AD25" s="360"/>
      <c r="AE25" s="360"/>
      <c r="AF25" s="360"/>
      <c r="AG25" s="360"/>
      <c r="AH25" s="360"/>
      <c r="AI25" s="360"/>
      <c r="AJ25" s="360"/>
      <c r="AK25" s="360"/>
      <c r="AL25" s="360"/>
      <c r="AM25" s="360"/>
      <c r="AN25" s="360"/>
      <c r="AO25" s="361"/>
      <c r="AP25" s="359"/>
      <c r="AQ25" s="496"/>
      <c r="AR25" s="496"/>
      <c r="AS25" s="496"/>
      <c r="AT25" s="496"/>
      <c r="AU25" s="497"/>
      <c r="AV25" s="498"/>
      <c r="AW25" s="460"/>
      <c r="AX25" s="499"/>
      <c r="AY25" s="499"/>
      <c r="AZ25" s="499"/>
      <c r="BA25" s="499"/>
      <c r="BB25" s="499"/>
      <c r="BC25" s="499"/>
      <c r="BD25" s="499"/>
      <c r="BE25" s="500"/>
      <c r="BF25" s="501"/>
      <c r="BG25" s="499"/>
      <c r="BH25" s="499"/>
      <c r="BI25" s="499"/>
      <c r="BJ25" s="499"/>
      <c r="BK25" s="499"/>
      <c r="BL25" s="499"/>
      <c r="BM25" s="499"/>
      <c r="BN25" s="499"/>
      <c r="BO25" s="499"/>
      <c r="BP25" s="499"/>
      <c r="BQ25" s="499"/>
      <c r="BR25" s="499"/>
      <c r="BS25" s="499"/>
      <c r="BT25" s="499"/>
      <c r="BU25" s="500"/>
      <c r="BV25" s="501"/>
      <c r="BW25" s="499"/>
      <c r="BX25" s="499"/>
      <c r="BY25" s="499"/>
      <c r="BZ25" s="499"/>
      <c r="CA25" s="499"/>
      <c r="CB25" s="499"/>
      <c r="CC25" s="499"/>
      <c r="CD25" s="499"/>
      <c r="CE25" s="502"/>
      <c r="CF25" s="503"/>
      <c r="CG25" s="361"/>
    </row>
    <row r="26" spans="2:85" x14ac:dyDescent="0.3">
      <c r="B26" s="17"/>
      <c r="C26" s="18"/>
      <c r="D26" s="21"/>
      <c r="E26" s="21"/>
      <c r="F26" s="21"/>
      <c r="G26" s="368"/>
      <c r="H26" s="453"/>
      <c r="I26" s="459"/>
      <c r="J26" s="18"/>
      <c r="K26" s="18"/>
      <c r="L26" s="18"/>
      <c r="M26" s="18"/>
      <c r="N26" s="18"/>
      <c r="O26" s="21"/>
      <c r="P26" s="21"/>
      <c r="Q26" s="21"/>
      <c r="R26" s="21"/>
      <c r="S26" s="21"/>
      <c r="T26" s="495"/>
      <c r="U26" s="495"/>
      <c r="V26" s="359"/>
      <c r="W26" s="360"/>
      <c r="X26" s="360"/>
      <c r="Y26" s="360"/>
      <c r="Z26" s="360"/>
      <c r="AA26" s="361"/>
      <c r="AB26" s="359"/>
      <c r="AC26" s="360"/>
      <c r="AD26" s="360"/>
      <c r="AE26" s="360"/>
      <c r="AF26" s="360"/>
      <c r="AG26" s="360"/>
      <c r="AH26" s="360"/>
      <c r="AI26" s="360"/>
      <c r="AJ26" s="360"/>
      <c r="AK26" s="360"/>
      <c r="AL26" s="360"/>
      <c r="AM26" s="360"/>
      <c r="AN26" s="360"/>
      <c r="AO26" s="361"/>
      <c r="AP26" s="359"/>
      <c r="AQ26" s="496"/>
      <c r="AR26" s="496"/>
      <c r="AS26" s="496"/>
      <c r="AT26" s="496"/>
      <c r="AU26" s="497"/>
      <c r="AV26" s="498"/>
      <c r="AW26" s="460"/>
      <c r="AX26" s="499"/>
      <c r="AY26" s="499"/>
      <c r="AZ26" s="499"/>
      <c r="BA26" s="499"/>
      <c r="BB26" s="499"/>
      <c r="BC26" s="499"/>
      <c r="BD26" s="499"/>
      <c r="BE26" s="500"/>
      <c r="BF26" s="501"/>
      <c r="BG26" s="499"/>
      <c r="BH26" s="499"/>
      <c r="BI26" s="499"/>
      <c r="BJ26" s="499"/>
      <c r="BK26" s="499"/>
      <c r="BL26" s="499"/>
      <c r="BM26" s="499"/>
      <c r="BN26" s="499"/>
      <c r="BO26" s="499"/>
      <c r="BP26" s="499"/>
      <c r="BQ26" s="499"/>
      <c r="BR26" s="499"/>
      <c r="BS26" s="499"/>
      <c r="BT26" s="499"/>
      <c r="BU26" s="500"/>
      <c r="BV26" s="501"/>
      <c r="BW26" s="499"/>
      <c r="BX26" s="499"/>
      <c r="BY26" s="499"/>
      <c r="BZ26" s="499"/>
      <c r="CA26" s="499"/>
      <c r="CB26" s="499"/>
      <c r="CC26" s="499"/>
      <c r="CD26" s="499"/>
      <c r="CE26" s="502"/>
      <c r="CF26" s="503"/>
      <c r="CG26" s="361"/>
    </row>
    <row r="27" spans="2:85" x14ac:dyDescent="0.3">
      <c r="B27" s="35"/>
      <c r="C27" s="36"/>
      <c r="D27" s="39"/>
      <c r="E27" s="39"/>
      <c r="F27" s="39"/>
      <c r="G27" s="355"/>
      <c r="H27" s="468"/>
      <c r="I27" s="469"/>
      <c r="J27" s="36"/>
      <c r="K27" s="36"/>
      <c r="L27" s="36"/>
      <c r="M27" s="36"/>
      <c r="N27" s="36"/>
      <c r="O27" s="39"/>
      <c r="P27" s="39"/>
      <c r="Q27" s="39"/>
      <c r="R27" s="39"/>
      <c r="S27" s="39"/>
      <c r="T27" s="519"/>
      <c r="U27" s="519"/>
      <c r="V27" s="460"/>
      <c r="W27" s="520"/>
      <c r="X27" s="520"/>
      <c r="Y27" s="520"/>
      <c r="Z27" s="520"/>
      <c r="AA27" s="470"/>
      <c r="AB27" s="460"/>
      <c r="AC27" s="520"/>
      <c r="AD27" s="520"/>
      <c r="AE27" s="520"/>
      <c r="AF27" s="520"/>
      <c r="AG27" s="520"/>
      <c r="AH27" s="520"/>
      <c r="AI27" s="520"/>
      <c r="AJ27" s="520"/>
      <c r="AK27" s="520"/>
      <c r="AL27" s="520"/>
      <c r="AM27" s="520"/>
      <c r="AN27" s="520"/>
      <c r="AO27" s="470"/>
      <c r="AP27" s="460"/>
      <c r="AQ27" s="462"/>
      <c r="AR27" s="462"/>
      <c r="AS27" s="462"/>
      <c r="AT27" s="462"/>
      <c r="AU27" s="461"/>
      <c r="AV27" s="463"/>
      <c r="AW27" s="460"/>
      <c r="AX27" s="499"/>
      <c r="AY27" s="499"/>
      <c r="AZ27" s="499"/>
      <c r="BA27" s="499"/>
      <c r="BB27" s="499"/>
      <c r="BC27" s="499"/>
      <c r="BD27" s="499"/>
      <c r="BE27" s="500"/>
      <c r="BF27" s="501"/>
      <c r="BG27" s="499"/>
      <c r="BH27" s="499"/>
      <c r="BI27" s="499"/>
      <c r="BJ27" s="499"/>
      <c r="BK27" s="499"/>
      <c r="BL27" s="499"/>
      <c r="BM27" s="499"/>
      <c r="BN27" s="499"/>
      <c r="BO27" s="499"/>
      <c r="BP27" s="499"/>
      <c r="BQ27" s="499"/>
      <c r="BR27" s="499"/>
      <c r="BS27" s="499"/>
      <c r="BT27" s="499"/>
      <c r="BU27" s="500"/>
      <c r="BV27" s="501"/>
      <c r="BW27" s="499"/>
      <c r="BX27" s="499"/>
      <c r="BY27" s="499"/>
      <c r="BZ27" s="499"/>
      <c r="CA27" s="499"/>
      <c r="CB27" s="499"/>
      <c r="CC27" s="499"/>
      <c r="CD27" s="499"/>
      <c r="CE27" s="502"/>
      <c r="CF27" s="503"/>
      <c r="CG27" s="470"/>
    </row>
    <row r="28" spans="2:85" ht="15.75" thickBot="1" x14ac:dyDescent="0.35">
      <c r="B28" s="471"/>
      <c r="C28" s="373"/>
      <c r="D28" s="472"/>
      <c r="E28" s="472"/>
      <c r="F28" s="472"/>
      <c r="G28" s="473"/>
      <c r="H28" s="474"/>
      <c r="I28" s="475"/>
      <c r="J28" s="373"/>
      <c r="K28" s="373"/>
      <c r="L28" s="373"/>
      <c r="M28" s="373"/>
      <c r="N28" s="373"/>
      <c r="O28" s="472"/>
      <c r="P28" s="472"/>
      <c r="Q28" s="472"/>
      <c r="R28" s="472"/>
      <c r="S28" s="472"/>
      <c r="T28" s="521"/>
      <c r="U28" s="521"/>
      <c r="V28" s="464"/>
      <c r="W28" s="522"/>
      <c r="X28" s="522"/>
      <c r="Y28" s="522"/>
      <c r="Z28" s="522"/>
      <c r="AA28" s="476"/>
      <c r="AB28" s="464"/>
      <c r="AC28" s="522"/>
      <c r="AD28" s="522"/>
      <c r="AE28" s="522"/>
      <c r="AF28" s="522"/>
      <c r="AG28" s="522"/>
      <c r="AH28" s="522"/>
      <c r="AI28" s="522"/>
      <c r="AJ28" s="522"/>
      <c r="AK28" s="522"/>
      <c r="AL28" s="522"/>
      <c r="AM28" s="522"/>
      <c r="AN28" s="522"/>
      <c r="AO28" s="476"/>
      <c r="AP28" s="464"/>
      <c r="AQ28" s="466"/>
      <c r="AR28" s="466"/>
      <c r="AS28" s="466"/>
      <c r="AT28" s="466"/>
      <c r="AU28" s="465"/>
      <c r="AV28" s="467"/>
      <c r="AW28" s="464"/>
      <c r="AX28" s="513"/>
      <c r="AY28" s="513"/>
      <c r="AZ28" s="513"/>
      <c r="BA28" s="513"/>
      <c r="BB28" s="513"/>
      <c r="BC28" s="513"/>
      <c r="BD28" s="513"/>
      <c r="BE28" s="514"/>
      <c r="BF28" s="515"/>
      <c r="BG28" s="513"/>
      <c r="BH28" s="513"/>
      <c r="BI28" s="513"/>
      <c r="BJ28" s="513"/>
      <c r="BK28" s="513"/>
      <c r="BL28" s="513"/>
      <c r="BM28" s="513"/>
      <c r="BN28" s="513"/>
      <c r="BO28" s="513"/>
      <c r="BP28" s="513"/>
      <c r="BQ28" s="513"/>
      <c r="BR28" s="513"/>
      <c r="BS28" s="513"/>
      <c r="BT28" s="513"/>
      <c r="BU28" s="514"/>
      <c r="BV28" s="515"/>
      <c r="BW28" s="513"/>
      <c r="BX28" s="513"/>
      <c r="BY28" s="513"/>
      <c r="BZ28" s="513"/>
      <c r="CA28" s="513"/>
      <c r="CB28" s="513"/>
      <c r="CC28" s="513"/>
      <c r="CD28" s="513"/>
      <c r="CE28" s="516"/>
      <c r="CF28" s="517"/>
      <c r="CG28" s="476"/>
    </row>
    <row r="29" spans="2:85" ht="18" x14ac:dyDescent="0.35">
      <c r="B29" s="1095" t="s">
        <v>66</v>
      </c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641"/>
      <c r="AW29" s="641"/>
      <c r="AX29" s="641"/>
      <c r="AY29" s="641"/>
      <c r="AZ29" s="641"/>
      <c r="BA29" s="641"/>
      <c r="BB29" s="641"/>
      <c r="BC29" s="641"/>
      <c r="BD29" s="641"/>
      <c r="BE29" s="641"/>
      <c r="BF29" s="641"/>
      <c r="BG29" s="641"/>
      <c r="BH29" s="641"/>
      <c r="BI29" s="641"/>
      <c r="BJ29" s="641"/>
      <c r="BK29" s="641"/>
      <c r="BL29" s="641"/>
      <c r="BM29" s="641"/>
      <c r="BN29" s="641"/>
      <c r="BO29" s="641"/>
      <c r="BP29" s="641"/>
      <c r="BQ29" s="641"/>
      <c r="BR29" s="641"/>
      <c r="BS29" s="641"/>
      <c r="BT29" s="641"/>
      <c r="BU29" s="641"/>
      <c r="BV29" s="641"/>
      <c r="BW29" s="641"/>
      <c r="BX29" s="641"/>
      <c r="BY29" s="641"/>
      <c r="BZ29" s="641"/>
      <c r="CA29" s="641"/>
      <c r="CB29" s="641"/>
      <c r="CC29" s="641"/>
      <c r="CD29" s="641"/>
      <c r="CE29" s="641"/>
      <c r="CF29" s="641"/>
      <c r="CG29" s="641"/>
    </row>
    <row r="30" spans="2:85" ht="14.45" customHeight="1" x14ac:dyDescent="0.3">
      <c r="B30" s="711"/>
    </row>
    <row r="31" spans="2:85" s="713" customFormat="1" ht="13.5" customHeight="1" x14ac:dyDescent="0.2">
      <c r="B31" s="712" t="s">
        <v>595</v>
      </c>
    </row>
    <row r="32" spans="2:85" s="713" customFormat="1" ht="13.5" customHeight="1" x14ac:dyDescent="0.3">
      <c r="B32" s="181" t="s">
        <v>599</v>
      </c>
      <c r="H32" s="714"/>
      <c r="I32" s="714"/>
    </row>
    <row r="33" spans="2:18" x14ac:dyDescent="0.3">
      <c r="B33" s="181" t="s">
        <v>598</v>
      </c>
    </row>
    <row r="35" spans="2:18" hidden="1" x14ac:dyDescent="0.3"/>
    <row r="36" spans="2:18" hidden="1" x14ac:dyDescent="0.3"/>
    <row r="37" spans="2:18" hidden="1" x14ac:dyDescent="0.3">
      <c r="H37" s="715" t="s">
        <v>232</v>
      </c>
    </row>
    <row r="38" spans="2:18" hidden="1" x14ac:dyDescent="0.3">
      <c r="I38" s="175" t="s">
        <v>255</v>
      </c>
      <c r="K38" s="715" t="s">
        <v>232</v>
      </c>
    </row>
    <row r="39" spans="2:18" hidden="1" x14ac:dyDescent="0.3">
      <c r="I39" s="175" t="s">
        <v>256</v>
      </c>
      <c r="L39" s="181" t="s">
        <v>186</v>
      </c>
      <c r="M39" s="181" t="s">
        <v>146</v>
      </c>
      <c r="N39" s="181" t="s">
        <v>229</v>
      </c>
      <c r="Q39" s="181" t="s">
        <v>64</v>
      </c>
      <c r="R39" s="181" t="s">
        <v>285</v>
      </c>
    </row>
    <row r="40" spans="2:18" hidden="1" x14ac:dyDescent="0.3">
      <c r="I40" s="175" t="s">
        <v>257</v>
      </c>
      <c r="L40" s="181" t="s">
        <v>187</v>
      </c>
      <c r="M40" s="181" t="s">
        <v>184</v>
      </c>
      <c r="N40" s="181" t="s">
        <v>230</v>
      </c>
      <c r="Q40" s="181" t="s">
        <v>282</v>
      </c>
      <c r="R40" s="181" t="s">
        <v>286</v>
      </c>
    </row>
    <row r="41" spans="2:18" hidden="1" x14ac:dyDescent="0.3">
      <c r="I41" s="175" t="s">
        <v>258</v>
      </c>
      <c r="L41" s="181" t="s">
        <v>228</v>
      </c>
      <c r="M41" s="181" t="s">
        <v>185</v>
      </c>
      <c r="N41" s="181" t="s">
        <v>227</v>
      </c>
      <c r="Q41" s="181" t="s">
        <v>280</v>
      </c>
      <c r="R41" s="181" t="s">
        <v>287</v>
      </c>
    </row>
    <row r="42" spans="2:18" hidden="1" x14ac:dyDescent="0.3">
      <c r="I42" s="175" t="s">
        <v>260</v>
      </c>
      <c r="L42" s="181" t="s">
        <v>227</v>
      </c>
      <c r="M42" s="181" t="s">
        <v>231</v>
      </c>
      <c r="Q42" s="181" t="s">
        <v>284</v>
      </c>
    </row>
    <row r="43" spans="2:18" hidden="1" x14ac:dyDescent="0.3">
      <c r="I43" s="175" t="s">
        <v>259</v>
      </c>
      <c r="Q43" s="181" t="s">
        <v>281</v>
      </c>
    </row>
    <row r="44" spans="2:18" hidden="1" x14ac:dyDescent="0.3">
      <c r="I44" s="175" t="s">
        <v>264</v>
      </c>
    </row>
    <row r="45" spans="2:18" hidden="1" x14ac:dyDescent="0.3"/>
    <row r="46" spans="2:18" hidden="1" x14ac:dyDescent="0.3"/>
  </sheetData>
  <sheetProtection formatColumns="0" formatRows="0" insertColumns="0" insertRows="0"/>
  <mergeCells count="15">
    <mergeCell ref="T4:AV4"/>
    <mergeCell ref="B8:S8"/>
    <mergeCell ref="B17:S17"/>
    <mergeCell ref="B23:S23"/>
    <mergeCell ref="B2:CG2"/>
    <mergeCell ref="AW5:BE5"/>
    <mergeCell ref="BV5:CE5"/>
    <mergeCell ref="T5:U5"/>
    <mergeCell ref="V5:AA5"/>
    <mergeCell ref="AB5:AO5"/>
    <mergeCell ref="AP5:AV5"/>
    <mergeCell ref="B4:G5"/>
    <mergeCell ref="H4:S5"/>
    <mergeCell ref="CG4:CG6"/>
    <mergeCell ref="C3:CG3"/>
  </mergeCells>
  <conditionalFormatting sqref="T9:U28">
    <cfRule type="cellIs" dxfId="12" priority="3" operator="greaterThan">
      <formula>T$7</formula>
    </cfRule>
  </conditionalFormatting>
  <conditionalFormatting sqref="V9:AA28 AP9:CF28">
    <cfRule type="cellIs" dxfId="11" priority="224" operator="greaterThan">
      <formula>V$7</formula>
    </cfRule>
  </conditionalFormatting>
  <conditionalFormatting sqref="T9:CF28">
    <cfRule type="cellIs" priority="1" stopIfTrue="1" operator="equal">
      <formula>""</formula>
    </cfRule>
    <cfRule type="containsText" priority="2" stopIfTrue="1" operator="containsText" text="&lt;">
      <formula>NOT(ISERROR(SEARCH("&lt;",T9)))</formula>
    </cfRule>
  </conditionalFormatting>
  <dataValidations count="6">
    <dataValidation type="list" allowBlank="1" showInputMessage="1" showErrorMessage="1" sqref="L9:L16 L18:L22 L24:L28" xr:uid="{00000000-0002-0000-0800-000000000000}">
      <formula1>$L$39:$L$42</formula1>
    </dataValidation>
    <dataValidation type="list" allowBlank="1" showInputMessage="1" showErrorMessage="1" sqref="M9:M16 M18:M22 M24:M28" xr:uid="{00000000-0002-0000-0800-000001000000}">
      <formula1>$M$39:$M$42</formula1>
    </dataValidation>
    <dataValidation type="list" allowBlank="1" showInputMessage="1" showErrorMessage="1" sqref="N18:N22 N24:N28 N9:N16" xr:uid="{00000000-0002-0000-0800-000002000000}">
      <formula1>$N$39:$N$41</formula1>
    </dataValidation>
    <dataValidation type="list" allowBlank="1" showInputMessage="1" showErrorMessage="1" sqref="I9:I16 I18:I22 I24:I28" xr:uid="{00000000-0002-0000-0800-000003000000}">
      <formula1>$I$38:$I$44</formula1>
    </dataValidation>
    <dataValidation type="list" allowBlank="1" showInputMessage="1" showErrorMessage="1" sqref="Q9:Q16 Q18:Q22 Q24:Q28" xr:uid="{00000000-0002-0000-0800-000004000000}">
      <formula1>$Q$39:$Q$43</formula1>
    </dataValidation>
    <dataValidation type="list" allowBlank="1" showInputMessage="1" showErrorMessage="1" sqref="R9:R16 R18:R22 R24:R28" xr:uid="{00000000-0002-0000-0800-000005000000}">
      <formula1>$R$39:$R$41</formula1>
    </dataValidation>
  </dataValidations>
  <pageMargins left="0.35433070866141736" right="0.35433070866141736" top="0.78740157480314965" bottom="0.78740157480314965" header="0.31496062992125984" footer="0.51181102362204722"/>
  <pageSetup paperSize="9" scale="51" fitToWidth="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48" max="32" man="1"/>
    <brk id="57" max="3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92D050"/>
    <pageSetUpPr fitToPage="1"/>
  </sheetPr>
  <dimension ref="B1:AL47"/>
  <sheetViews>
    <sheetView zoomScaleNormal="100" workbookViewId="0">
      <pane xSplit="1" ySplit="8" topLeftCell="B21" activePane="bottomRight" state="frozen"/>
      <selection pane="topRight" activeCell="B1" sqref="B1"/>
      <selection pane="bottomLeft" activeCell="A7" sqref="A7"/>
      <selection pane="bottomRight" activeCell="T9" sqref="T9"/>
    </sheetView>
  </sheetViews>
  <sheetFormatPr defaultColWidth="8.85546875" defaultRowHeight="15" outlineLevelCol="1" x14ac:dyDescent="0.3"/>
  <cols>
    <col min="1" max="1" width="2.42578125" style="181" customWidth="1"/>
    <col min="2" max="2" width="8.7109375" style="181" customWidth="1"/>
    <col min="3" max="3" width="6.7109375" style="181" customWidth="1"/>
    <col min="4" max="5" width="6.7109375" style="181" customWidth="1" outlineLevel="1"/>
    <col min="6" max="6" width="8.5703125" style="181" customWidth="1"/>
    <col min="7" max="7" width="8.7109375" style="181" customWidth="1"/>
    <col min="8" max="8" width="11.140625" style="181" customWidth="1"/>
    <col min="9" max="9" width="12.85546875" style="181" customWidth="1"/>
    <col min="10" max="13" width="9.5703125" style="181" customWidth="1"/>
    <col min="14" max="17" width="7.85546875" style="181" customWidth="1" outlineLevel="1"/>
    <col min="18" max="18" width="6" style="181" customWidth="1"/>
    <col min="19" max="21" width="6.7109375" style="181" customWidth="1"/>
    <col min="22" max="26" width="7.7109375" style="181" customWidth="1"/>
    <col min="27" max="36" width="7.7109375" style="181" customWidth="1" outlineLevel="1"/>
    <col min="37" max="37" width="49.42578125" style="181" customWidth="1"/>
    <col min="38" max="38" width="7.85546875" style="200" customWidth="1"/>
    <col min="39" max="42" width="8.28515625" style="181" customWidth="1"/>
    <col min="43" max="43" width="6" style="181" customWidth="1"/>
    <col min="44" max="16384" width="8.85546875" style="181"/>
  </cols>
  <sheetData>
    <row r="1" spans="2:38" ht="15.75" thickBot="1" x14ac:dyDescent="0.35"/>
    <row r="2" spans="2:38" ht="29.45" customHeight="1" thickBot="1" x14ac:dyDescent="0.35">
      <c r="B2" s="1799" t="s">
        <v>341</v>
      </c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  <c r="S2" s="1800"/>
      <c r="T2" s="1800"/>
      <c r="U2" s="1800"/>
      <c r="V2" s="1800"/>
      <c r="W2" s="1800"/>
      <c r="X2" s="1800"/>
      <c r="Y2" s="1800"/>
      <c r="Z2" s="1800"/>
      <c r="AA2" s="1800"/>
      <c r="AB2" s="1800"/>
      <c r="AC2" s="1800"/>
      <c r="AD2" s="1800"/>
      <c r="AE2" s="1800"/>
      <c r="AF2" s="1800"/>
      <c r="AG2" s="1800"/>
      <c r="AH2" s="1800"/>
      <c r="AI2" s="1800"/>
      <c r="AJ2" s="1800"/>
      <c r="AK2" s="1801"/>
    </row>
    <row r="3" spans="2:38" ht="21" customHeight="1" thickBot="1" x14ac:dyDescent="0.35">
      <c r="B3" s="523" t="s">
        <v>320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70"/>
    </row>
    <row r="4" spans="2:38" s="316" customFormat="1" ht="25.9" customHeight="1" thickBot="1" x14ac:dyDescent="0.35">
      <c r="B4" s="1926" t="s">
        <v>381</v>
      </c>
      <c r="C4" s="1871"/>
      <c r="D4" s="1871"/>
      <c r="E4" s="1871"/>
      <c r="F4" s="1871"/>
      <c r="G4" s="1927"/>
      <c r="H4" s="1926" t="s">
        <v>83</v>
      </c>
      <c r="I4" s="1871"/>
      <c r="J4" s="1871"/>
      <c r="K4" s="1871"/>
      <c r="L4" s="1871"/>
      <c r="M4" s="1871"/>
      <c r="N4" s="1871"/>
      <c r="O4" s="1871"/>
      <c r="P4" s="1871"/>
      <c r="Q4" s="1871"/>
      <c r="R4" s="1873"/>
      <c r="S4" s="1928" t="s">
        <v>433</v>
      </c>
      <c r="T4" s="1716"/>
      <c r="U4" s="1716"/>
      <c r="V4" s="1716"/>
      <c r="W4" s="1716"/>
      <c r="X4" s="1716"/>
      <c r="Y4" s="1716"/>
      <c r="Z4" s="1716"/>
      <c r="AA4" s="1716"/>
      <c r="AB4" s="1716"/>
      <c r="AC4" s="1716"/>
      <c r="AD4" s="1716"/>
      <c r="AE4" s="1716"/>
      <c r="AF4" s="1716"/>
      <c r="AG4" s="1716"/>
      <c r="AH4" s="1716"/>
      <c r="AI4" s="1716"/>
      <c r="AJ4" s="1717"/>
      <c r="AK4" s="1867" t="s">
        <v>435</v>
      </c>
      <c r="AL4" s="804"/>
    </row>
    <row r="5" spans="2:38" s="327" customFormat="1" ht="143.44999999999999" customHeight="1" thickBot="1" x14ac:dyDescent="0.35">
      <c r="B5" s="477" t="s">
        <v>376</v>
      </c>
      <c r="C5" s="478" t="s">
        <v>428</v>
      </c>
      <c r="D5" s="479" t="s">
        <v>378</v>
      </c>
      <c r="E5" s="479" t="s">
        <v>379</v>
      </c>
      <c r="F5" s="479" t="s">
        <v>469</v>
      </c>
      <c r="G5" s="480" t="s">
        <v>486</v>
      </c>
      <c r="H5" s="477" t="s">
        <v>430</v>
      </c>
      <c r="I5" s="478" t="s">
        <v>681</v>
      </c>
      <c r="J5" s="478" t="s">
        <v>470</v>
      </c>
      <c r="K5" s="478" t="s">
        <v>465</v>
      </c>
      <c r="L5" s="478" t="s">
        <v>464</v>
      </c>
      <c r="M5" s="478" t="s">
        <v>466</v>
      </c>
      <c r="N5" s="478" t="s">
        <v>431</v>
      </c>
      <c r="O5" s="478" t="s">
        <v>432</v>
      </c>
      <c r="P5" s="478" t="s">
        <v>600</v>
      </c>
      <c r="Q5" s="478" t="s">
        <v>601</v>
      </c>
      <c r="R5" s="478" t="s">
        <v>6</v>
      </c>
      <c r="S5" s="318" t="s">
        <v>436</v>
      </c>
      <c r="T5" s="318" t="s">
        <v>437</v>
      </c>
      <c r="U5" s="250" t="s">
        <v>50</v>
      </c>
      <c r="V5" s="1067" t="s">
        <v>51</v>
      </c>
      <c r="W5" s="1067" t="s">
        <v>52</v>
      </c>
      <c r="X5" s="1067" t="s">
        <v>53</v>
      </c>
      <c r="Y5" s="1067" t="s">
        <v>4</v>
      </c>
      <c r="Z5" s="251" t="s">
        <v>54</v>
      </c>
      <c r="AA5" s="250" t="s">
        <v>413</v>
      </c>
      <c r="AB5" s="1067" t="s">
        <v>73</v>
      </c>
      <c r="AC5" s="1067" t="s">
        <v>414</v>
      </c>
      <c r="AD5" s="1067" t="s">
        <v>75</v>
      </c>
      <c r="AE5" s="1067" t="s">
        <v>76</v>
      </c>
      <c r="AF5" s="1067" t="s">
        <v>77</v>
      </c>
      <c r="AG5" s="1067" t="s">
        <v>78</v>
      </c>
      <c r="AH5" s="1067" t="s">
        <v>79</v>
      </c>
      <c r="AI5" s="1067" t="s">
        <v>415</v>
      </c>
      <c r="AJ5" s="251" t="s">
        <v>81</v>
      </c>
      <c r="AK5" s="1869"/>
      <c r="AL5" s="220"/>
    </row>
    <row r="6" spans="2:38" ht="16.5" x14ac:dyDescent="0.3">
      <c r="B6" s="1068" t="s">
        <v>630</v>
      </c>
      <c r="C6" s="1069"/>
      <c r="D6" s="1069"/>
      <c r="E6" s="1069"/>
      <c r="F6" s="1069"/>
      <c r="G6" s="1070"/>
      <c r="H6" s="895"/>
      <c r="I6" s="779"/>
      <c r="J6" s="1053"/>
      <c r="K6" s="1053"/>
      <c r="L6" s="1053"/>
      <c r="M6" s="1053"/>
      <c r="N6" s="1879" t="s">
        <v>246</v>
      </c>
      <c r="O6" s="1929"/>
      <c r="P6" s="1929"/>
      <c r="Q6" s="1929"/>
      <c r="R6" s="1930"/>
      <c r="S6" s="1071"/>
      <c r="T6" s="1071">
        <v>500</v>
      </c>
      <c r="U6" s="1072">
        <v>120</v>
      </c>
      <c r="V6" s="1073">
        <v>5500</v>
      </c>
      <c r="W6" s="1073">
        <v>3400</v>
      </c>
      <c r="X6" s="1073">
        <v>3300</v>
      </c>
      <c r="Y6" s="195">
        <v>300</v>
      </c>
      <c r="Z6" s="1074">
        <v>125</v>
      </c>
      <c r="AA6" s="1075">
        <v>125</v>
      </c>
      <c r="AB6" s="1076">
        <v>8</v>
      </c>
      <c r="AC6" s="1076">
        <v>30</v>
      </c>
      <c r="AD6" s="1076">
        <v>30</v>
      </c>
      <c r="AE6" s="1076">
        <v>7</v>
      </c>
      <c r="AF6" s="1076">
        <v>500</v>
      </c>
      <c r="AG6" s="1076">
        <v>500</v>
      </c>
      <c r="AH6" s="1076">
        <v>500</v>
      </c>
      <c r="AI6" s="1076">
        <v>50</v>
      </c>
      <c r="AJ6" s="1074">
        <v>50</v>
      </c>
      <c r="AK6" s="193"/>
    </row>
    <row r="7" spans="2:38" ht="17.25" thickBot="1" x14ac:dyDescent="0.35">
      <c r="B7" s="648" t="s">
        <v>633</v>
      </c>
      <c r="C7" s="1077"/>
      <c r="D7" s="1077"/>
      <c r="E7" s="1077"/>
      <c r="F7" s="1077"/>
      <c r="G7" s="1078"/>
      <c r="H7" s="707"/>
      <c r="I7" s="708"/>
      <c r="J7" s="1079"/>
      <c r="K7" s="1079"/>
      <c r="L7" s="1079"/>
      <c r="M7" s="1079"/>
      <c r="N7" s="1931" t="s">
        <v>247</v>
      </c>
      <c r="O7" s="1932"/>
      <c r="P7" s="1932"/>
      <c r="Q7" s="1932"/>
      <c r="R7" s="1933"/>
      <c r="S7" s="1080"/>
      <c r="T7" s="1080">
        <v>50</v>
      </c>
      <c r="U7" s="1081">
        <v>10</v>
      </c>
      <c r="V7" s="1082">
        <v>20</v>
      </c>
      <c r="W7" s="1082">
        <v>50</v>
      </c>
      <c r="X7" s="1082">
        <v>20</v>
      </c>
      <c r="Y7" s="1083"/>
      <c r="Z7" s="704">
        <v>14</v>
      </c>
      <c r="AA7" s="702">
        <v>14</v>
      </c>
      <c r="AB7" s="703">
        <v>0.2</v>
      </c>
      <c r="AC7" s="703">
        <v>7</v>
      </c>
      <c r="AD7" s="703">
        <v>7</v>
      </c>
      <c r="AE7" s="703">
        <v>0.5</v>
      </c>
      <c r="AF7" s="703">
        <v>0.05</v>
      </c>
      <c r="AG7" s="703">
        <v>0.05</v>
      </c>
      <c r="AH7" s="703">
        <v>0.05</v>
      </c>
      <c r="AI7" s="703">
        <v>5.0000000000000001E-3</v>
      </c>
      <c r="AJ7" s="704">
        <v>5.0000000000000001E-3</v>
      </c>
      <c r="AK7" s="644"/>
      <c r="AL7" s="1084"/>
    </row>
    <row r="8" spans="2:38" s="327" customFormat="1" ht="20.25" customHeight="1" thickBot="1" x14ac:dyDescent="0.35">
      <c r="B8" s="1865" t="s">
        <v>288</v>
      </c>
      <c r="C8" s="1866"/>
      <c r="D8" s="1866"/>
      <c r="E8" s="1866"/>
      <c r="F8" s="1866"/>
      <c r="G8" s="1866"/>
      <c r="H8" s="1866"/>
      <c r="I8" s="1866"/>
      <c r="J8" s="1866"/>
      <c r="K8" s="1866"/>
      <c r="L8" s="1866"/>
      <c r="M8" s="1866"/>
      <c r="N8" s="1866"/>
      <c r="O8" s="1866"/>
      <c r="P8" s="1866"/>
      <c r="Q8" s="1866"/>
      <c r="R8" s="1866"/>
      <c r="S8" s="1290"/>
      <c r="T8" s="1290"/>
      <c r="U8" s="1290"/>
      <c r="V8" s="1290"/>
      <c r="W8" s="1290"/>
      <c r="X8" s="1290"/>
      <c r="Y8" s="1290"/>
      <c r="Z8" s="1290"/>
      <c r="AA8" s="1517"/>
      <c r="AB8" s="1517"/>
      <c r="AC8" s="1517"/>
      <c r="AD8" s="1517"/>
      <c r="AE8" s="1517"/>
      <c r="AF8" s="1517"/>
      <c r="AG8" s="1517"/>
      <c r="AH8" s="1517"/>
      <c r="AI8" s="1517"/>
      <c r="AJ8" s="1517"/>
      <c r="AK8" s="1291"/>
      <c r="AL8" s="220"/>
    </row>
    <row r="9" spans="2:38" x14ac:dyDescent="0.3">
      <c r="B9" s="17" t="s">
        <v>0</v>
      </c>
      <c r="C9" s="18" t="s">
        <v>5</v>
      </c>
      <c r="D9" s="21"/>
      <c r="E9" s="21"/>
      <c r="F9" s="21"/>
      <c r="G9" s="368" t="s">
        <v>7</v>
      </c>
      <c r="H9" s="453">
        <v>38875</v>
      </c>
      <c r="I9" s="18">
        <v>2.4</v>
      </c>
      <c r="J9" s="18"/>
      <c r="K9" s="65" t="s">
        <v>184</v>
      </c>
      <c r="L9" s="65" t="s">
        <v>186</v>
      </c>
      <c r="M9" s="65" t="s">
        <v>229</v>
      </c>
      <c r="N9" s="65"/>
      <c r="O9" s="65"/>
      <c r="P9" s="65" t="s">
        <v>64</v>
      </c>
      <c r="Q9" s="65" t="s">
        <v>286</v>
      </c>
      <c r="R9" s="18">
        <v>6.27</v>
      </c>
      <c r="S9" s="487">
        <v>400</v>
      </c>
      <c r="T9" s="487">
        <v>600</v>
      </c>
      <c r="U9" s="455">
        <v>130</v>
      </c>
      <c r="V9" s="457">
        <v>2000</v>
      </c>
      <c r="W9" s="457">
        <v>5000</v>
      </c>
      <c r="X9" s="457">
        <v>4000</v>
      </c>
      <c r="Y9" s="457">
        <v>500</v>
      </c>
      <c r="Z9" s="458">
        <v>-0.05</v>
      </c>
      <c r="AA9" s="360">
        <v>-0.05</v>
      </c>
      <c r="AB9" s="496">
        <v>-0.05</v>
      </c>
      <c r="AC9" s="496">
        <v>-0.05</v>
      </c>
      <c r="AD9" s="496">
        <v>-0.05</v>
      </c>
      <c r="AE9" s="496">
        <v>-0.05</v>
      </c>
      <c r="AF9" s="496">
        <v>-0.05</v>
      </c>
      <c r="AG9" s="496">
        <v>-0.05</v>
      </c>
      <c r="AH9" s="496">
        <v>-0.05</v>
      </c>
      <c r="AI9" s="496">
        <v>-0.05</v>
      </c>
      <c r="AJ9" s="496">
        <v>-0.05</v>
      </c>
      <c r="AK9" s="487"/>
    </row>
    <row r="10" spans="2:38" x14ac:dyDescent="0.3">
      <c r="B10" s="17"/>
      <c r="C10" s="18"/>
      <c r="D10" s="21"/>
      <c r="E10" s="21"/>
      <c r="F10" s="21"/>
      <c r="G10" s="368"/>
      <c r="H10" s="453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495"/>
      <c r="T10" s="495"/>
      <c r="U10" s="359"/>
      <c r="V10" s="496"/>
      <c r="W10" s="496"/>
      <c r="X10" s="496"/>
      <c r="Y10" s="496"/>
      <c r="Z10" s="498"/>
      <c r="AA10" s="360"/>
      <c r="AB10" s="496"/>
      <c r="AC10" s="496"/>
      <c r="AD10" s="496"/>
      <c r="AE10" s="496"/>
      <c r="AF10" s="496"/>
      <c r="AG10" s="496"/>
      <c r="AH10" s="496"/>
      <c r="AI10" s="496"/>
      <c r="AJ10" s="496"/>
      <c r="AK10" s="495"/>
    </row>
    <row r="11" spans="2:38" x14ac:dyDescent="0.3">
      <c r="B11" s="17"/>
      <c r="C11" s="18"/>
      <c r="D11" s="21"/>
      <c r="E11" s="21"/>
      <c r="F11" s="21"/>
      <c r="G11" s="368"/>
      <c r="H11" s="453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495"/>
      <c r="T11" s="495"/>
      <c r="U11" s="359"/>
      <c r="V11" s="496"/>
      <c r="W11" s="496"/>
      <c r="X11" s="496"/>
      <c r="Y11" s="496"/>
      <c r="Z11" s="498"/>
      <c r="AA11" s="360"/>
      <c r="AB11" s="496"/>
      <c r="AC11" s="496"/>
      <c r="AD11" s="496"/>
      <c r="AE11" s="496"/>
      <c r="AF11" s="496"/>
      <c r="AG11" s="496"/>
      <c r="AH11" s="496"/>
      <c r="AI11" s="496"/>
      <c r="AJ11" s="496"/>
      <c r="AK11" s="495"/>
    </row>
    <row r="12" spans="2:38" x14ac:dyDescent="0.3">
      <c r="B12" s="17"/>
      <c r="C12" s="18"/>
      <c r="D12" s="21"/>
      <c r="E12" s="21"/>
      <c r="F12" s="21"/>
      <c r="G12" s="368"/>
      <c r="H12" s="453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495"/>
      <c r="T12" s="495"/>
      <c r="U12" s="359"/>
      <c r="V12" s="496"/>
      <c r="W12" s="496"/>
      <c r="X12" s="496"/>
      <c r="Y12" s="496"/>
      <c r="Z12" s="498"/>
      <c r="AA12" s="360"/>
      <c r="AB12" s="496"/>
      <c r="AC12" s="496"/>
      <c r="AD12" s="496"/>
      <c r="AE12" s="496"/>
      <c r="AF12" s="496"/>
      <c r="AG12" s="496"/>
      <c r="AH12" s="496"/>
      <c r="AI12" s="496"/>
      <c r="AJ12" s="496"/>
      <c r="AK12" s="495"/>
    </row>
    <row r="13" spans="2:38" x14ac:dyDescent="0.3">
      <c r="B13" s="17"/>
      <c r="C13" s="18"/>
      <c r="D13" s="21"/>
      <c r="E13" s="21"/>
      <c r="F13" s="21"/>
      <c r="G13" s="368"/>
      <c r="H13" s="453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495"/>
      <c r="T13" s="495"/>
      <c r="U13" s="359"/>
      <c r="V13" s="496"/>
      <c r="W13" s="496"/>
      <c r="X13" s="496"/>
      <c r="Y13" s="496"/>
      <c r="Z13" s="498"/>
      <c r="AA13" s="360"/>
      <c r="AB13" s="496"/>
      <c r="AC13" s="496"/>
      <c r="AD13" s="496"/>
      <c r="AE13" s="496"/>
      <c r="AF13" s="496"/>
      <c r="AG13" s="496"/>
      <c r="AH13" s="496"/>
      <c r="AI13" s="496"/>
      <c r="AJ13" s="496"/>
      <c r="AK13" s="495"/>
    </row>
    <row r="14" spans="2:38" x14ac:dyDescent="0.3">
      <c r="B14" s="17"/>
      <c r="C14" s="18"/>
      <c r="D14" s="21"/>
      <c r="E14" s="21"/>
      <c r="F14" s="21"/>
      <c r="G14" s="368"/>
      <c r="H14" s="453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495"/>
      <c r="T14" s="495"/>
      <c r="U14" s="359"/>
      <c r="V14" s="496"/>
      <c r="W14" s="496"/>
      <c r="X14" s="496"/>
      <c r="Y14" s="496"/>
      <c r="Z14" s="498"/>
      <c r="AA14" s="360"/>
      <c r="AB14" s="496"/>
      <c r="AC14" s="496"/>
      <c r="AD14" s="496"/>
      <c r="AE14" s="496"/>
      <c r="AF14" s="496"/>
      <c r="AG14" s="496"/>
      <c r="AH14" s="496"/>
      <c r="AI14" s="496"/>
      <c r="AJ14" s="496"/>
      <c r="AK14" s="495"/>
    </row>
    <row r="15" spans="2:38" x14ac:dyDescent="0.3">
      <c r="B15" s="17"/>
      <c r="C15" s="18"/>
      <c r="D15" s="21"/>
      <c r="E15" s="21"/>
      <c r="F15" s="21"/>
      <c r="G15" s="368"/>
      <c r="H15" s="453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495"/>
      <c r="T15" s="495"/>
      <c r="U15" s="359"/>
      <c r="V15" s="496"/>
      <c r="W15" s="496"/>
      <c r="X15" s="496"/>
      <c r="Y15" s="496"/>
      <c r="Z15" s="498"/>
      <c r="AA15" s="360"/>
      <c r="AB15" s="496"/>
      <c r="AC15" s="496"/>
      <c r="AD15" s="496"/>
      <c r="AE15" s="496"/>
      <c r="AF15" s="496"/>
      <c r="AG15" s="496"/>
      <c r="AH15" s="496"/>
      <c r="AI15" s="496"/>
      <c r="AJ15" s="496"/>
      <c r="AK15" s="495"/>
    </row>
    <row r="16" spans="2:38" ht="15.75" thickBot="1" x14ac:dyDescent="0.35">
      <c r="B16" s="17"/>
      <c r="C16" s="18"/>
      <c r="D16" s="21"/>
      <c r="E16" s="21"/>
      <c r="F16" s="21"/>
      <c r="G16" s="368"/>
      <c r="H16" s="453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509"/>
      <c r="T16" s="509"/>
      <c r="U16" s="383"/>
      <c r="V16" s="510"/>
      <c r="W16" s="510"/>
      <c r="X16" s="510"/>
      <c r="Y16" s="510"/>
      <c r="Z16" s="512"/>
      <c r="AA16" s="360"/>
      <c r="AB16" s="496"/>
      <c r="AC16" s="496"/>
      <c r="AD16" s="496"/>
      <c r="AE16" s="496"/>
      <c r="AF16" s="496"/>
      <c r="AG16" s="496"/>
      <c r="AH16" s="496"/>
      <c r="AI16" s="496"/>
      <c r="AJ16" s="496"/>
      <c r="AK16" s="509"/>
    </row>
    <row r="17" spans="2:38" s="327" customFormat="1" ht="20.25" customHeight="1" thickBot="1" x14ac:dyDescent="0.35">
      <c r="B17" s="1865" t="s">
        <v>278</v>
      </c>
      <c r="C17" s="1866"/>
      <c r="D17" s="1866"/>
      <c r="E17" s="1866"/>
      <c r="F17" s="1866"/>
      <c r="G17" s="1866"/>
      <c r="H17" s="1866"/>
      <c r="I17" s="1866"/>
      <c r="J17" s="1866"/>
      <c r="K17" s="1866"/>
      <c r="L17" s="1866"/>
      <c r="M17" s="1866"/>
      <c r="N17" s="1866"/>
      <c r="O17" s="1866"/>
      <c r="P17" s="1866"/>
      <c r="Q17" s="1866"/>
      <c r="R17" s="1866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  <c r="AC17" s="1290"/>
      <c r="AD17" s="1290"/>
      <c r="AE17" s="1290"/>
      <c r="AF17" s="1290"/>
      <c r="AG17" s="1290"/>
      <c r="AH17" s="1290"/>
      <c r="AI17" s="1290"/>
      <c r="AJ17" s="1290"/>
      <c r="AK17" s="1291"/>
      <c r="AL17" s="220"/>
    </row>
    <row r="18" spans="2:38" x14ac:dyDescent="0.3">
      <c r="B18" s="17"/>
      <c r="C18" s="18"/>
      <c r="D18" s="21"/>
      <c r="E18" s="21"/>
      <c r="F18" s="21"/>
      <c r="G18" s="368"/>
      <c r="H18" s="453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487"/>
      <c r="T18" s="487"/>
      <c r="U18" s="455"/>
      <c r="V18" s="457"/>
      <c r="W18" s="457"/>
      <c r="X18" s="457"/>
      <c r="Y18" s="457"/>
      <c r="Z18" s="458"/>
      <c r="AA18" s="360"/>
      <c r="AB18" s="496"/>
      <c r="AC18" s="496"/>
      <c r="AD18" s="496"/>
      <c r="AE18" s="496"/>
      <c r="AF18" s="496"/>
      <c r="AG18" s="496"/>
      <c r="AH18" s="496"/>
      <c r="AI18" s="496"/>
      <c r="AJ18" s="496"/>
      <c r="AK18" s="487"/>
    </row>
    <row r="19" spans="2:38" x14ac:dyDescent="0.3">
      <c r="B19" s="17"/>
      <c r="C19" s="18"/>
      <c r="D19" s="21"/>
      <c r="E19" s="21"/>
      <c r="F19" s="21"/>
      <c r="G19" s="368"/>
      <c r="H19" s="453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495"/>
      <c r="T19" s="495"/>
      <c r="U19" s="359"/>
      <c r="V19" s="496"/>
      <c r="W19" s="496"/>
      <c r="X19" s="496"/>
      <c r="Y19" s="496"/>
      <c r="Z19" s="498"/>
      <c r="AA19" s="360"/>
      <c r="AB19" s="496"/>
      <c r="AC19" s="496"/>
      <c r="AD19" s="496"/>
      <c r="AE19" s="496"/>
      <c r="AF19" s="496"/>
      <c r="AG19" s="496"/>
      <c r="AH19" s="496"/>
      <c r="AI19" s="496"/>
      <c r="AJ19" s="496"/>
      <c r="AK19" s="495"/>
    </row>
    <row r="20" spans="2:38" x14ac:dyDescent="0.3">
      <c r="B20" s="17"/>
      <c r="C20" s="18"/>
      <c r="D20" s="21"/>
      <c r="E20" s="21"/>
      <c r="F20" s="21"/>
      <c r="G20" s="368"/>
      <c r="H20" s="453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495"/>
      <c r="T20" s="495"/>
      <c r="U20" s="359"/>
      <c r="V20" s="496"/>
      <c r="W20" s="496"/>
      <c r="X20" s="496"/>
      <c r="Y20" s="496"/>
      <c r="Z20" s="498"/>
      <c r="AA20" s="360"/>
      <c r="AB20" s="496"/>
      <c r="AC20" s="496"/>
      <c r="AD20" s="496"/>
      <c r="AE20" s="496"/>
      <c r="AF20" s="496"/>
      <c r="AG20" s="496"/>
      <c r="AH20" s="496"/>
      <c r="AI20" s="496"/>
      <c r="AJ20" s="496"/>
      <c r="AK20" s="495"/>
    </row>
    <row r="21" spans="2:38" x14ac:dyDescent="0.3">
      <c r="B21" s="17"/>
      <c r="C21" s="18"/>
      <c r="D21" s="21"/>
      <c r="E21" s="21"/>
      <c r="F21" s="21"/>
      <c r="G21" s="368"/>
      <c r="H21" s="453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495"/>
      <c r="T21" s="495"/>
      <c r="U21" s="359"/>
      <c r="V21" s="496"/>
      <c r="W21" s="496"/>
      <c r="X21" s="496"/>
      <c r="Y21" s="496"/>
      <c r="Z21" s="498"/>
      <c r="AA21" s="360"/>
      <c r="AB21" s="496"/>
      <c r="AC21" s="496"/>
      <c r="AD21" s="496"/>
      <c r="AE21" s="496"/>
      <c r="AF21" s="496"/>
      <c r="AG21" s="496"/>
      <c r="AH21" s="496"/>
      <c r="AI21" s="496"/>
      <c r="AJ21" s="496"/>
      <c r="AK21" s="495"/>
    </row>
    <row r="22" spans="2:38" x14ac:dyDescent="0.3">
      <c r="B22" s="17"/>
      <c r="C22" s="18"/>
      <c r="D22" s="21"/>
      <c r="E22" s="21"/>
      <c r="F22" s="21"/>
      <c r="G22" s="368"/>
      <c r="H22" s="453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495"/>
      <c r="T22" s="495"/>
      <c r="U22" s="359"/>
      <c r="V22" s="496"/>
      <c r="W22" s="496"/>
      <c r="X22" s="496"/>
      <c r="Y22" s="496"/>
      <c r="Z22" s="498"/>
      <c r="AA22" s="360"/>
      <c r="AB22" s="496"/>
      <c r="AC22" s="496"/>
      <c r="AD22" s="496"/>
      <c r="AE22" s="496"/>
      <c r="AF22" s="496"/>
      <c r="AG22" s="496"/>
      <c r="AH22" s="496"/>
      <c r="AI22" s="496"/>
      <c r="AJ22" s="496"/>
      <c r="AK22" s="495"/>
    </row>
    <row r="23" spans="2:38" x14ac:dyDescent="0.3">
      <c r="B23" s="17"/>
      <c r="C23" s="18"/>
      <c r="D23" s="21"/>
      <c r="E23" s="21"/>
      <c r="F23" s="21"/>
      <c r="G23" s="368"/>
      <c r="H23" s="453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495"/>
      <c r="T23" s="495"/>
      <c r="U23" s="359"/>
      <c r="V23" s="496"/>
      <c r="W23" s="496"/>
      <c r="X23" s="496"/>
      <c r="Y23" s="496"/>
      <c r="Z23" s="498"/>
      <c r="AA23" s="360"/>
      <c r="AB23" s="496"/>
      <c r="AC23" s="496"/>
      <c r="AD23" s="496"/>
      <c r="AE23" s="496"/>
      <c r="AF23" s="496"/>
      <c r="AG23" s="496"/>
      <c r="AH23" s="496"/>
      <c r="AI23" s="496"/>
      <c r="AJ23" s="496"/>
      <c r="AK23" s="495"/>
    </row>
    <row r="24" spans="2:38" ht="15.75" thickBot="1" x14ac:dyDescent="0.35">
      <c r="B24" s="17"/>
      <c r="C24" s="18"/>
      <c r="D24" s="21"/>
      <c r="E24" s="21"/>
      <c r="F24" s="21"/>
      <c r="G24" s="368"/>
      <c r="H24" s="453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509"/>
      <c r="T24" s="509"/>
      <c r="U24" s="383"/>
      <c r="V24" s="510"/>
      <c r="W24" s="510"/>
      <c r="X24" s="510"/>
      <c r="Y24" s="510"/>
      <c r="Z24" s="512"/>
      <c r="AA24" s="360"/>
      <c r="AB24" s="496"/>
      <c r="AC24" s="496"/>
      <c r="AD24" s="496"/>
      <c r="AE24" s="496"/>
      <c r="AF24" s="496"/>
      <c r="AG24" s="496"/>
      <c r="AH24" s="496"/>
      <c r="AI24" s="496"/>
      <c r="AJ24" s="496"/>
      <c r="AK24" s="509"/>
    </row>
    <row r="25" spans="2:38" s="327" customFormat="1" ht="20.25" customHeight="1" thickBot="1" x14ac:dyDescent="0.35">
      <c r="B25" s="1865" t="s">
        <v>278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N25" s="1866"/>
      <c r="O25" s="1866"/>
      <c r="P25" s="1866"/>
      <c r="Q25" s="1866"/>
      <c r="R25" s="1866"/>
      <c r="S25" s="1290"/>
      <c r="T25" s="1290"/>
      <c r="U25" s="1290"/>
      <c r="V25" s="1290"/>
      <c r="W25" s="1290"/>
      <c r="X25" s="1290"/>
      <c r="Y25" s="1290"/>
      <c r="Z25" s="1290"/>
      <c r="AA25" s="1518"/>
      <c r="AB25" s="1518"/>
      <c r="AC25" s="1518"/>
      <c r="AD25" s="1518"/>
      <c r="AE25" s="1518"/>
      <c r="AF25" s="1518"/>
      <c r="AG25" s="1518"/>
      <c r="AH25" s="1518"/>
      <c r="AI25" s="1518"/>
      <c r="AJ25" s="1518"/>
      <c r="AK25" s="1291"/>
      <c r="AL25" s="220"/>
    </row>
    <row r="26" spans="2:38" x14ac:dyDescent="0.3">
      <c r="B26" s="17"/>
      <c r="C26" s="18"/>
      <c r="D26" s="21"/>
      <c r="E26" s="21"/>
      <c r="F26" s="21"/>
      <c r="G26" s="21"/>
      <c r="H26" s="483"/>
      <c r="I26" s="343"/>
      <c r="J26" s="343"/>
      <c r="K26" s="343"/>
      <c r="L26" s="343"/>
      <c r="M26" s="343"/>
      <c r="N26" s="482"/>
      <c r="O26" s="482"/>
      <c r="P26" s="482"/>
      <c r="Q26" s="482"/>
      <c r="R26" s="346"/>
      <c r="S26" s="487"/>
      <c r="T26" s="487"/>
      <c r="U26" s="455"/>
      <c r="V26" s="457"/>
      <c r="W26" s="457"/>
      <c r="X26" s="457"/>
      <c r="Y26" s="457"/>
      <c r="Z26" s="458"/>
      <c r="AA26" s="455"/>
      <c r="AB26" s="457"/>
      <c r="AC26" s="457"/>
      <c r="AD26" s="457"/>
      <c r="AE26" s="457"/>
      <c r="AF26" s="457"/>
      <c r="AG26" s="457"/>
      <c r="AH26" s="457"/>
      <c r="AI26" s="457"/>
      <c r="AJ26" s="458"/>
      <c r="AK26" s="489"/>
    </row>
    <row r="27" spans="2:38" x14ac:dyDescent="0.3">
      <c r="B27" s="17"/>
      <c r="C27" s="18"/>
      <c r="D27" s="21"/>
      <c r="E27" s="21"/>
      <c r="F27" s="21"/>
      <c r="G27" s="21"/>
      <c r="H27" s="468"/>
      <c r="I27" s="36"/>
      <c r="J27" s="36"/>
      <c r="K27" s="36"/>
      <c r="L27" s="36"/>
      <c r="M27" s="36"/>
      <c r="N27" s="39"/>
      <c r="O27" s="39"/>
      <c r="P27" s="39"/>
      <c r="Q27" s="39"/>
      <c r="R27" s="355"/>
      <c r="S27" s="495"/>
      <c r="T27" s="495"/>
      <c r="U27" s="359"/>
      <c r="V27" s="496"/>
      <c r="W27" s="496"/>
      <c r="X27" s="496"/>
      <c r="Y27" s="496"/>
      <c r="Z27" s="498"/>
      <c r="AA27" s="460"/>
      <c r="AB27" s="462"/>
      <c r="AC27" s="462"/>
      <c r="AD27" s="462"/>
      <c r="AE27" s="462"/>
      <c r="AF27" s="462"/>
      <c r="AG27" s="462"/>
      <c r="AH27" s="462"/>
      <c r="AI27" s="462"/>
      <c r="AJ27" s="463"/>
      <c r="AK27" s="361"/>
    </row>
    <row r="28" spans="2:38" x14ac:dyDescent="0.3">
      <c r="B28" s="17"/>
      <c r="C28" s="18"/>
      <c r="D28" s="21"/>
      <c r="E28" s="21"/>
      <c r="F28" s="21"/>
      <c r="G28" s="21"/>
      <c r="H28" s="468"/>
      <c r="I28" s="36"/>
      <c r="J28" s="36"/>
      <c r="K28" s="36"/>
      <c r="L28" s="36"/>
      <c r="M28" s="36"/>
      <c r="N28" s="39"/>
      <c r="O28" s="39"/>
      <c r="P28" s="39"/>
      <c r="Q28" s="39"/>
      <c r="R28" s="355"/>
      <c r="S28" s="495"/>
      <c r="T28" s="495"/>
      <c r="U28" s="359"/>
      <c r="V28" s="496"/>
      <c r="W28" s="496"/>
      <c r="X28" s="496"/>
      <c r="Y28" s="496"/>
      <c r="Z28" s="498"/>
      <c r="AA28" s="460"/>
      <c r="AB28" s="462"/>
      <c r="AC28" s="462"/>
      <c r="AD28" s="462"/>
      <c r="AE28" s="462"/>
      <c r="AF28" s="462"/>
      <c r="AG28" s="462"/>
      <c r="AH28" s="462"/>
      <c r="AI28" s="462"/>
      <c r="AJ28" s="463"/>
      <c r="AK28" s="361"/>
      <c r="AL28" s="1084"/>
    </row>
    <row r="29" spans="2:38" x14ac:dyDescent="0.3">
      <c r="B29" s="17"/>
      <c r="C29" s="18"/>
      <c r="D29" s="21"/>
      <c r="E29" s="21"/>
      <c r="F29" s="21"/>
      <c r="G29" s="21"/>
      <c r="H29" s="468"/>
      <c r="I29" s="36"/>
      <c r="J29" s="36"/>
      <c r="K29" s="36"/>
      <c r="L29" s="36"/>
      <c r="M29" s="36"/>
      <c r="N29" s="39"/>
      <c r="O29" s="39"/>
      <c r="P29" s="39"/>
      <c r="Q29" s="39"/>
      <c r="R29" s="355"/>
      <c r="S29" s="495"/>
      <c r="T29" s="495"/>
      <c r="U29" s="359"/>
      <c r="V29" s="496"/>
      <c r="W29" s="496"/>
      <c r="X29" s="496"/>
      <c r="Y29" s="496"/>
      <c r="Z29" s="498"/>
      <c r="AA29" s="460"/>
      <c r="AB29" s="462"/>
      <c r="AC29" s="462"/>
      <c r="AD29" s="462"/>
      <c r="AE29" s="462"/>
      <c r="AF29" s="462"/>
      <c r="AG29" s="462"/>
      <c r="AH29" s="462"/>
      <c r="AI29" s="462"/>
      <c r="AJ29" s="463"/>
      <c r="AK29" s="361"/>
    </row>
    <row r="30" spans="2:38" x14ac:dyDescent="0.3">
      <c r="B30" s="17"/>
      <c r="C30" s="18"/>
      <c r="D30" s="21"/>
      <c r="E30" s="21"/>
      <c r="F30" s="21"/>
      <c r="G30" s="21"/>
      <c r="H30" s="468"/>
      <c r="I30" s="36"/>
      <c r="J30" s="36"/>
      <c r="K30" s="36"/>
      <c r="L30" s="36"/>
      <c r="M30" s="36"/>
      <c r="N30" s="39"/>
      <c r="O30" s="39"/>
      <c r="P30" s="39"/>
      <c r="Q30" s="39"/>
      <c r="R30" s="355"/>
      <c r="S30" s="495"/>
      <c r="T30" s="495"/>
      <c r="U30" s="359"/>
      <c r="V30" s="496"/>
      <c r="W30" s="496"/>
      <c r="X30" s="496"/>
      <c r="Y30" s="496"/>
      <c r="Z30" s="498"/>
      <c r="AA30" s="460"/>
      <c r="AB30" s="462"/>
      <c r="AC30" s="462"/>
      <c r="AD30" s="462"/>
      <c r="AE30" s="462"/>
      <c r="AF30" s="462"/>
      <c r="AG30" s="462"/>
      <c r="AH30" s="462"/>
      <c r="AI30" s="462"/>
      <c r="AJ30" s="463"/>
      <c r="AK30" s="361"/>
    </row>
    <row r="31" spans="2:38" x14ac:dyDescent="0.3">
      <c r="B31" s="35"/>
      <c r="C31" s="36"/>
      <c r="D31" s="39"/>
      <c r="E31" s="39"/>
      <c r="F31" s="39"/>
      <c r="G31" s="39"/>
      <c r="H31" s="468"/>
      <c r="I31" s="36"/>
      <c r="J31" s="36"/>
      <c r="K31" s="36"/>
      <c r="L31" s="36"/>
      <c r="M31" s="36"/>
      <c r="N31" s="39"/>
      <c r="O31" s="39"/>
      <c r="P31" s="39"/>
      <c r="Q31" s="39"/>
      <c r="R31" s="355"/>
      <c r="S31" s="495"/>
      <c r="T31" s="495"/>
      <c r="U31" s="359"/>
      <c r="V31" s="496"/>
      <c r="W31" s="496"/>
      <c r="X31" s="496"/>
      <c r="Y31" s="496"/>
      <c r="Z31" s="498"/>
      <c r="AA31" s="460"/>
      <c r="AB31" s="462"/>
      <c r="AC31" s="462"/>
      <c r="AD31" s="462"/>
      <c r="AE31" s="462"/>
      <c r="AF31" s="462"/>
      <c r="AG31" s="462"/>
      <c r="AH31" s="462"/>
      <c r="AI31" s="462"/>
      <c r="AJ31" s="463"/>
      <c r="AK31" s="470"/>
    </row>
    <row r="32" spans="2:38" ht="15.75" thickBot="1" x14ac:dyDescent="0.35">
      <c r="B32" s="471"/>
      <c r="C32" s="373"/>
      <c r="D32" s="472"/>
      <c r="E32" s="472"/>
      <c r="F32" s="472"/>
      <c r="G32" s="472"/>
      <c r="H32" s="474"/>
      <c r="I32" s="373"/>
      <c r="J32" s="373"/>
      <c r="K32" s="373"/>
      <c r="L32" s="373"/>
      <c r="M32" s="373"/>
      <c r="N32" s="472"/>
      <c r="O32" s="472"/>
      <c r="P32" s="472"/>
      <c r="Q32" s="472"/>
      <c r="R32" s="473"/>
      <c r="S32" s="509"/>
      <c r="T32" s="509"/>
      <c r="U32" s="383"/>
      <c r="V32" s="510"/>
      <c r="W32" s="510"/>
      <c r="X32" s="510"/>
      <c r="Y32" s="510"/>
      <c r="Z32" s="512"/>
      <c r="AA32" s="464"/>
      <c r="AB32" s="466"/>
      <c r="AC32" s="466"/>
      <c r="AD32" s="466"/>
      <c r="AE32" s="466"/>
      <c r="AF32" s="466"/>
      <c r="AG32" s="466"/>
      <c r="AH32" s="466"/>
      <c r="AI32" s="466"/>
      <c r="AJ32" s="467"/>
      <c r="AK32" s="476"/>
    </row>
    <row r="33" spans="2:38" ht="18" x14ac:dyDescent="0.35">
      <c r="B33" s="639" t="s">
        <v>66</v>
      </c>
      <c r="C33" s="640"/>
      <c r="D33" s="640"/>
      <c r="E33" s="640"/>
      <c r="F33" s="640"/>
      <c r="G33" s="640"/>
      <c r="H33" s="640"/>
      <c r="I33" s="640"/>
      <c r="J33" s="640"/>
      <c r="K33" s="640"/>
      <c r="L33" s="640"/>
      <c r="M33" s="640"/>
      <c r="N33" s="640"/>
      <c r="O33" s="640"/>
      <c r="P33" s="640"/>
      <c r="Q33" s="640"/>
      <c r="R33" s="640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41"/>
      <c r="AD33" s="641"/>
      <c r="AE33" s="641"/>
      <c r="AF33" s="641"/>
      <c r="AG33" s="641"/>
      <c r="AH33" s="641"/>
      <c r="AI33" s="641"/>
      <c r="AJ33" s="641"/>
      <c r="AK33" s="641"/>
    </row>
    <row r="34" spans="2:38" s="713" customFormat="1" ht="13.5" customHeight="1" x14ac:dyDescent="0.2">
      <c r="B34" s="712" t="s">
        <v>595</v>
      </c>
      <c r="AL34" s="1085"/>
    </row>
    <row r="35" spans="2:38" s="713" customFormat="1" ht="13.5" customHeight="1" x14ac:dyDescent="0.3">
      <c r="B35" s="1086" t="s">
        <v>581</v>
      </c>
      <c r="H35" s="714"/>
      <c r="AL35" s="1085"/>
    </row>
    <row r="36" spans="2:38" x14ac:dyDescent="0.3">
      <c r="B36" s="1086" t="s">
        <v>587</v>
      </c>
    </row>
    <row r="37" spans="2:38" x14ac:dyDescent="0.3">
      <c r="B37" s="181" t="s">
        <v>594</v>
      </c>
    </row>
    <row r="39" spans="2:38" hidden="1" x14ac:dyDescent="0.3"/>
    <row r="40" spans="2:38" hidden="1" x14ac:dyDescent="0.3">
      <c r="K40" s="715" t="s">
        <v>232</v>
      </c>
    </row>
    <row r="41" spans="2:38" hidden="1" x14ac:dyDescent="0.3">
      <c r="K41" s="181" t="s">
        <v>146</v>
      </c>
      <c r="L41" s="181" t="s">
        <v>186</v>
      </c>
      <c r="M41" s="181" t="s">
        <v>229</v>
      </c>
      <c r="P41" s="181" t="s">
        <v>64</v>
      </c>
      <c r="Q41" s="181" t="s">
        <v>285</v>
      </c>
    </row>
    <row r="42" spans="2:38" hidden="1" x14ac:dyDescent="0.3">
      <c r="K42" s="181" t="s">
        <v>184</v>
      </c>
      <c r="L42" s="181" t="s">
        <v>187</v>
      </c>
      <c r="M42" s="181" t="s">
        <v>230</v>
      </c>
      <c r="P42" s="181" t="s">
        <v>282</v>
      </c>
      <c r="Q42" s="181" t="s">
        <v>286</v>
      </c>
    </row>
    <row r="43" spans="2:38" hidden="1" x14ac:dyDescent="0.3">
      <c r="K43" s="181" t="s">
        <v>185</v>
      </c>
      <c r="L43" s="181" t="s">
        <v>228</v>
      </c>
      <c r="M43" s="181" t="s">
        <v>227</v>
      </c>
      <c r="P43" s="181" t="s">
        <v>280</v>
      </c>
      <c r="Q43" s="181" t="s">
        <v>287</v>
      </c>
    </row>
    <row r="44" spans="2:38" hidden="1" x14ac:dyDescent="0.3">
      <c r="K44" s="181" t="s">
        <v>231</v>
      </c>
      <c r="L44" s="181" t="s">
        <v>227</v>
      </c>
      <c r="P44" s="181" t="s">
        <v>284</v>
      </c>
    </row>
    <row r="45" spans="2:38" hidden="1" x14ac:dyDescent="0.3">
      <c r="P45" s="181" t="s">
        <v>281</v>
      </c>
    </row>
    <row r="46" spans="2:38" hidden="1" x14ac:dyDescent="0.3"/>
    <row r="47" spans="2:38" hidden="1" x14ac:dyDescent="0.3"/>
  </sheetData>
  <sheetProtection formatColumns="0" formatRows="0" insertColumns="0" insertRows="0"/>
  <mergeCells count="11">
    <mergeCell ref="B25:R25"/>
    <mergeCell ref="B2:AK2"/>
    <mergeCell ref="C3:AK3"/>
    <mergeCell ref="B4:G4"/>
    <mergeCell ref="H4:R4"/>
    <mergeCell ref="S4:AJ4"/>
    <mergeCell ref="AK4:AK5"/>
    <mergeCell ref="N6:R6"/>
    <mergeCell ref="N7:R7"/>
    <mergeCell ref="B8:R8"/>
    <mergeCell ref="B17:R17"/>
  </mergeCells>
  <conditionalFormatting sqref="T9 AJ32">
    <cfRule type="cellIs" dxfId="10" priority="314" stopIfTrue="1" operator="greaterThanOrEqual">
      <formula>T$7</formula>
    </cfRule>
  </conditionalFormatting>
  <conditionalFormatting sqref="S9:AJ32">
    <cfRule type="cellIs" priority="1" stopIfTrue="1" operator="equal">
      <formula>""</formula>
    </cfRule>
    <cfRule type="containsText" priority="224" stopIfTrue="1" operator="containsText" text="&lt;">
      <formula>NOT(ISERROR(SEARCH("&lt;",S9)))</formula>
    </cfRule>
  </conditionalFormatting>
  <conditionalFormatting sqref="T9:AJ32">
    <cfRule type="cellIs" dxfId="9" priority="311" stopIfTrue="1" operator="greaterThan">
      <formula>T$6</formula>
    </cfRule>
  </conditionalFormatting>
  <dataValidations count="5">
    <dataValidation type="list" allowBlank="1" showInputMessage="1" showErrorMessage="1" sqref="M9:M16 M26:M32 M18:M24" xr:uid="{00000000-0002-0000-0900-000000000000}">
      <formula1>$M$41:$M$43</formula1>
    </dataValidation>
    <dataValidation type="list" allowBlank="1" showInputMessage="1" showErrorMessage="1" sqref="K9:K16 K26:K32 K18:K24" xr:uid="{00000000-0002-0000-0900-000001000000}">
      <formula1>$K$41:$K$44</formula1>
    </dataValidation>
    <dataValidation type="list" allowBlank="1" showInputMessage="1" showErrorMessage="1" sqref="L9:L16 L26:L32 L18:L24" xr:uid="{00000000-0002-0000-0900-000002000000}">
      <formula1>$L$41:$L$44</formula1>
    </dataValidation>
    <dataValidation type="list" allowBlank="1" showInputMessage="1" showErrorMessage="1" sqref="P9:P16 P26:P32 P18:P24" xr:uid="{00000000-0002-0000-0900-000003000000}">
      <formula1>$P$41:$P$46</formula1>
    </dataValidation>
    <dataValidation type="list" allowBlank="1" showInputMessage="1" showErrorMessage="1" sqref="Q9:Q16 Q26:Q32 Q18:Q24" xr:uid="{00000000-0002-0000-0900-000004000000}">
      <formula1>$Q$41:$Q$43</formula1>
    </dataValidation>
  </dataValidations>
  <pageMargins left="0.35433070866141736" right="0.35433070866141736" top="0.59055118110236227" bottom="0.59055118110236227" header="0.51181102362204722" footer="0.31496062992125984"/>
  <pageSetup paperSize="9" scale="42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rowBreaks count="1" manualBreakCount="1">
    <brk id="6" max="36" man="1"/>
  </rowBreaks>
  <colBreaks count="3" manualBreakCount="3">
    <brk id="18" max="1048575" man="1"/>
    <brk id="36" max="35" man="1"/>
    <brk id="3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92D050"/>
    <pageSetUpPr fitToPage="1"/>
  </sheetPr>
  <dimension ref="B1:AN103"/>
  <sheetViews>
    <sheetView topLeftCell="A19" zoomScaleNormal="100" workbookViewId="0">
      <selection activeCell="O86" sqref="O86"/>
    </sheetView>
  </sheetViews>
  <sheetFormatPr defaultColWidth="8.85546875" defaultRowHeight="15" outlineLevelRow="1" outlineLevelCol="1" x14ac:dyDescent="0.3"/>
  <cols>
    <col min="1" max="1" width="1.85546875" style="181" customWidth="1"/>
    <col min="2" max="2" width="13.28515625" style="181" customWidth="1"/>
    <col min="3" max="3" width="9.42578125" style="181" customWidth="1"/>
    <col min="4" max="5" width="8.7109375" style="181" customWidth="1"/>
    <col min="6" max="6" width="9.7109375" style="181" customWidth="1"/>
    <col min="7" max="7" width="9.28515625" style="181" customWidth="1"/>
    <col min="8" max="10" width="8.7109375" style="181" customWidth="1"/>
    <col min="11" max="11" width="9.7109375" style="181" customWidth="1"/>
    <col min="12" max="19" width="11.5703125" style="181" customWidth="1" outlineLevel="1"/>
    <col min="20" max="20" width="10.85546875" style="181" customWidth="1" outlineLevel="1"/>
    <col min="21" max="21" width="9.140625" style="181" customWidth="1" outlineLevel="1"/>
    <col min="22" max="22" width="9.85546875" style="181" customWidth="1" outlineLevel="1"/>
    <col min="23" max="23" width="11.42578125" style="181" customWidth="1" outlineLevel="1"/>
    <col min="24" max="24" width="13.140625" style="181" customWidth="1" outlineLevel="1"/>
    <col min="25" max="25" width="9.140625" style="181" customWidth="1" outlineLevel="1"/>
    <col min="26" max="26" width="12.85546875" style="181" customWidth="1"/>
    <col min="27" max="27" width="13.28515625" style="181" customWidth="1"/>
    <col min="28" max="28" width="11.28515625" style="181" bestFit="1" customWidth="1"/>
    <col min="29" max="30" width="10.7109375" style="181" customWidth="1"/>
    <col min="31" max="31" width="11.42578125" style="181" bestFit="1" customWidth="1"/>
    <col min="32" max="32" width="12.5703125" style="181" bestFit="1" customWidth="1"/>
    <col min="33" max="33" width="11.42578125" style="181" bestFit="1" customWidth="1"/>
    <col min="34" max="37" width="10.7109375" style="181" customWidth="1"/>
    <col min="38" max="38" width="13.140625" style="181" customWidth="1"/>
    <col min="39" max="39" width="10.7109375" style="181" customWidth="1"/>
    <col min="40" max="41" width="11.5703125" style="181" customWidth="1"/>
    <col min="42" max="42" width="24.85546875" style="181" customWidth="1"/>
    <col min="43" max="43" width="20.85546875" style="181" customWidth="1"/>
    <col min="44" max="16384" width="8.85546875" style="181"/>
  </cols>
  <sheetData>
    <row r="1" spans="2:39" ht="15.75" thickBot="1" x14ac:dyDescent="0.35">
      <c r="B1" s="882"/>
      <c r="C1" s="882"/>
      <c r="D1" s="882"/>
      <c r="E1" s="882"/>
    </row>
    <row r="2" spans="2:39" ht="27.6" customHeight="1" x14ac:dyDescent="0.3">
      <c r="B2" s="1683" t="s">
        <v>487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5"/>
    </row>
    <row r="3" spans="2:39" ht="21" customHeight="1" thickBot="1" x14ac:dyDescent="0.35">
      <c r="B3" s="883" t="s">
        <v>320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62"/>
      <c r="AL3" s="1862"/>
      <c r="AM3" s="1870"/>
    </row>
    <row r="4" spans="2:39" ht="17.25" thickBot="1" x14ac:dyDescent="0.35">
      <c r="B4" s="884"/>
      <c r="C4" s="1934" t="s">
        <v>504</v>
      </c>
      <c r="D4" s="1935"/>
      <c r="E4" s="1935"/>
      <c r="F4" s="1935"/>
      <c r="G4" s="1935"/>
      <c r="H4" s="1935"/>
      <c r="I4" s="1935"/>
      <c r="J4" s="1935"/>
      <c r="K4" s="1936"/>
      <c r="L4" s="1934" t="s">
        <v>505</v>
      </c>
      <c r="M4" s="1935"/>
      <c r="N4" s="1935"/>
      <c r="O4" s="1935"/>
      <c r="P4" s="1935"/>
      <c r="Q4" s="1935"/>
      <c r="R4" s="1935"/>
      <c r="S4" s="1935"/>
      <c r="T4" s="1935"/>
      <c r="U4" s="1935"/>
      <c r="V4" s="1935"/>
      <c r="W4" s="1935"/>
      <c r="X4" s="1935"/>
      <c r="Y4" s="1935"/>
      <c r="Z4" s="1934" t="s">
        <v>516</v>
      </c>
      <c r="AA4" s="1935"/>
      <c r="AB4" s="1935"/>
      <c r="AC4" s="1935"/>
      <c r="AD4" s="1935"/>
      <c r="AE4" s="1935"/>
      <c r="AF4" s="1935"/>
      <c r="AG4" s="1935"/>
      <c r="AH4" s="1935"/>
      <c r="AI4" s="1935"/>
      <c r="AJ4" s="1935"/>
      <c r="AK4" s="1935"/>
      <c r="AL4" s="1935"/>
      <c r="AM4" s="1936"/>
    </row>
    <row r="5" spans="2:39" ht="73.900000000000006" customHeight="1" thickBot="1" x14ac:dyDescent="0.35">
      <c r="B5" s="885" t="s">
        <v>175</v>
      </c>
      <c r="C5" s="886" t="s">
        <v>489</v>
      </c>
      <c r="D5" s="887" t="s">
        <v>490</v>
      </c>
      <c r="E5" s="887" t="s">
        <v>491</v>
      </c>
      <c r="F5" s="887" t="s">
        <v>492</v>
      </c>
      <c r="G5" s="887" t="s">
        <v>493</v>
      </c>
      <c r="H5" s="888" t="s">
        <v>494</v>
      </c>
      <c r="I5" s="888" t="s">
        <v>520</v>
      </c>
      <c r="J5" s="888" t="s">
        <v>617</v>
      </c>
      <c r="K5" s="889" t="s">
        <v>495</v>
      </c>
      <c r="L5" s="890" t="s">
        <v>496</v>
      </c>
      <c r="M5" s="891" t="s">
        <v>497</v>
      </c>
      <c r="N5" s="891" t="s">
        <v>498</v>
      </c>
      <c r="O5" s="891" t="s">
        <v>499</v>
      </c>
      <c r="P5" s="891" t="s">
        <v>500</v>
      </c>
      <c r="Q5" s="891" t="s">
        <v>501</v>
      </c>
      <c r="R5" s="891" t="s">
        <v>502</v>
      </c>
      <c r="S5" s="892" t="s">
        <v>503</v>
      </c>
      <c r="T5" s="891" t="s">
        <v>50</v>
      </c>
      <c r="U5" s="893" t="s">
        <v>51</v>
      </c>
      <c r="V5" s="893" t="s">
        <v>52</v>
      </c>
      <c r="W5" s="893" t="s">
        <v>53</v>
      </c>
      <c r="X5" s="894" t="s">
        <v>506</v>
      </c>
      <c r="Y5" s="894" t="s">
        <v>4</v>
      </c>
      <c r="Z5" s="890" t="s">
        <v>507</v>
      </c>
      <c r="AA5" s="891" t="s">
        <v>508</v>
      </c>
      <c r="AB5" s="891" t="s">
        <v>509</v>
      </c>
      <c r="AC5" s="891" t="s">
        <v>510</v>
      </c>
      <c r="AD5" s="891" t="s">
        <v>511</v>
      </c>
      <c r="AE5" s="891" t="s">
        <v>512</v>
      </c>
      <c r="AF5" s="891" t="s">
        <v>513</v>
      </c>
      <c r="AG5" s="892" t="s">
        <v>514</v>
      </c>
      <c r="AH5" s="891" t="s">
        <v>50</v>
      </c>
      <c r="AI5" s="893" t="s">
        <v>51</v>
      </c>
      <c r="AJ5" s="893" t="s">
        <v>515</v>
      </c>
      <c r="AK5" s="893" t="s">
        <v>53</v>
      </c>
      <c r="AL5" s="894" t="s">
        <v>506</v>
      </c>
      <c r="AM5" s="894" t="s">
        <v>4</v>
      </c>
    </row>
    <row r="6" spans="2:39" x14ac:dyDescent="0.3">
      <c r="B6" s="810">
        <v>42355</v>
      </c>
      <c r="C6" s="342" t="s">
        <v>10</v>
      </c>
      <c r="D6" s="811">
        <v>0.63888888888888895</v>
      </c>
      <c r="E6" s="811">
        <v>0.65277777777777779</v>
      </c>
      <c r="F6" s="812">
        <f t="shared" ref="F6:F11" si="0">MINUTE(E6-D6)</f>
        <v>20</v>
      </c>
      <c r="G6" s="812">
        <v>106.16</v>
      </c>
      <c r="H6" s="813">
        <f t="shared" ref="H6:H11" si="1">(F6)*G6/1000</f>
        <v>2.1231999999999998</v>
      </c>
      <c r="I6" s="343">
        <v>10</v>
      </c>
      <c r="J6" s="343">
        <v>1000</v>
      </c>
      <c r="K6" s="814">
        <f t="shared" ref="K6:K11" si="2">+H6/1000*273/(273+I6)*J6/1013</f>
        <v>2.0218906860983883E-3</v>
      </c>
      <c r="L6" s="815">
        <v>50000</v>
      </c>
      <c r="M6" s="816">
        <v>50000</v>
      </c>
      <c r="N6" s="816">
        <v>50000</v>
      </c>
      <c r="O6" s="816">
        <v>50000</v>
      </c>
      <c r="P6" s="816">
        <v>50000</v>
      </c>
      <c r="Q6" s="816">
        <v>50000</v>
      </c>
      <c r="R6" s="816">
        <v>50000</v>
      </c>
      <c r="S6" s="817">
        <v>50000</v>
      </c>
      <c r="T6" s="818">
        <v>1000</v>
      </c>
      <c r="U6" s="485">
        <v>1000</v>
      </c>
      <c r="V6" s="485">
        <v>1000</v>
      </c>
      <c r="W6" s="485">
        <v>1000</v>
      </c>
      <c r="X6" s="486">
        <v>1000</v>
      </c>
      <c r="Y6" s="819">
        <v>1000</v>
      </c>
      <c r="Z6" s="820">
        <f t="shared" ref="Z6:AM6" si="3">IF(ISBLANK(L6),"",+L6/$K6/1000)</f>
        <v>24729.329010602567</v>
      </c>
      <c r="AA6" s="821">
        <f t="shared" si="3"/>
        <v>24729.329010602567</v>
      </c>
      <c r="AB6" s="821">
        <f t="shared" si="3"/>
        <v>24729.329010602567</v>
      </c>
      <c r="AC6" s="821">
        <f t="shared" si="3"/>
        <v>24729.329010602567</v>
      </c>
      <c r="AD6" s="821">
        <f t="shared" si="3"/>
        <v>24729.329010602567</v>
      </c>
      <c r="AE6" s="821">
        <f t="shared" si="3"/>
        <v>24729.329010602567</v>
      </c>
      <c r="AF6" s="821">
        <f t="shared" si="3"/>
        <v>24729.329010602567</v>
      </c>
      <c r="AG6" s="822">
        <f t="shared" si="3"/>
        <v>24729.329010602567</v>
      </c>
      <c r="AH6" s="823">
        <f t="shared" si="3"/>
        <v>494.58658021205133</v>
      </c>
      <c r="AI6" s="824">
        <f t="shared" si="3"/>
        <v>494.58658021205133</v>
      </c>
      <c r="AJ6" s="824">
        <f t="shared" si="3"/>
        <v>494.58658021205133</v>
      </c>
      <c r="AK6" s="824">
        <f t="shared" si="3"/>
        <v>494.58658021205133</v>
      </c>
      <c r="AL6" s="825">
        <f t="shared" si="3"/>
        <v>494.58658021205133</v>
      </c>
      <c r="AM6" s="826">
        <f t="shared" si="3"/>
        <v>494.58658021205133</v>
      </c>
    </row>
    <row r="7" spans="2:39" x14ac:dyDescent="0.3">
      <c r="B7" s="827">
        <v>42439</v>
      </c>
      <c r="C7" s="35" t="s">
        <v>11</v>
      </c>
      <c r="D7" s="828">
        <v>0.68055555555555547</v>
      </c>
      <c r="E7" s="828">
        <v>0.69444444444444398</v>
      </c>
      <c r="F7" s="829">
        <f t="shared" si="0"/>
        <v>20</v>
      </c>
      <c r="G7" s="829">
        <v>107.16</v>
      </c>
      <c r="H7" s="830">
        <f t="shared" si="1"/>
        <v>2.1431999999999998</v>
      </c>
      <c r="I7" s="18">
        <v>10</v>
      </c>
      <c r="J7" s="18">
        <v>800</v>
      </c>
      <c r="K7" s="831">
        <f t="shared" si="2"/>
        <v>1.6327491026548856E-3</v>
      </c>
      <c r="L7" s="832">
        <v>50000</v>
      </c>
      <c r="M7" s="833">
        <v>50000</v>
      </c>
      <c r="N7" s="833">
        <v>50000</v>
      </c>
      <c r="O7" s="833">
        <v>50000</v>
      </c>
      <c r="P7" s="833">
        <v>50000</v>
      </c>
      <c r="Q7" s="833">
        <v>50000</v>
      </c>
      <c r="R7" s="833">
        <v>50000</v>
      </c>
      <c r="S7" s="834">
        <v>50000</v>
      </c>
      <c r="T7" s="835">
        <v>1000</v>
      </c>
      <c r="U7" s="836">
        <v>1000</v>
      </c>
      <c r="V7" s="836">
        <v>1000</v>
      </c>
      <c r="W7" s="836">
        <v>1000</v>
      </c>
      <c r="X7" s="802">
        <v>1000</v>
      </c>
      <c r="Y7" s="837">
        <v>1000</v>
      </c>
      <c r="Z7" s="838">
        <f t="shared" ref="Z7:Z14" si="4">IF(ISBLANK(L7),"",+L7/$K7/1000)</f>
        <v>30623.198578825682</v>
      </c>
      <c r="AA7" s="839">
        <f t="shared" ref="AA7:AA14" si="5">IF(ISBLANK(M7),"",+M7/$K7/1000)</f>
        <v>30623.198578825682</v>
      </c>
      <c r="AB7" s="839">
        <f t="shared" ref="AB7:AB14" si="6">IF(ISBLANK(N7),"",+N7/$K7/1000)</f>
        <v>30623.198578825682</v>
      </c>
      <c r="AC7" s="839">
        <f t="shared" ref="AC7:AC14" si="7">IF(ISBLANK(O7),"",+O7/$K7/1000)</f>
        <v>30623.198578825682</v>
      </c>
      <c r="AD7" s="839">
        <f t="shared" ref="AD7:AD14" si="8">IF(ISBLANK(P7),"",+P7/$K7/1000)</f>
        <v>30623.198578825682</v>
      </c>
      <c r="AE7" s="839">
        <f t="shared" ref="AE7:AE14" si="9">IF(ISBLANK(Q7),"",+Q7/$K7/1000)</f>
        <v>30623.198578825682</v>
      </c>
      <c r="AF7" s="839">
        <f t="shared" ref="AF7:AF14" si="10">IF(ISBLANK(R7),"",+R7/$K7/1000)</f>
        <v>30623.198578825682</v>
      </c>
      <c r="AG7" s="840">
        <f t="shared" ref="AG7:AG14" si="11">IF(ISBLANK(S7),"",+S7/$K7/1000)</f>
        <v>30623.198578825682</v>
      </c>
      <c r="AH7" s="841">
        <f t="shared" ref="AH7:AH14" si="12">IF(ISBLANK(T7),"",+T7/$K7/1000)</f>
        <v>612.46397157651359</v>
      </c>
      <c r="AI7" s="842">
        <f t="shared" ref="AI7:AI14" si="13">IF(ISBLANK(U7),"",+U7/$K7/1000)</f>
        <v>612.46397157651359</v>
      </c>
      <c r="AJ7" s="842">
        <f t="shared" ref="AJ7:AJ14" si="14">IF(ISBLANK(V7),"",+V7/$K7/1000)</f>
        <v>612.46397157651359</v>
      </c>
      <c r="AK7" s="842">
        <f t="shared" ref="AK7:AK14" si="15">IF(ISBLANK(W7),"",+W7/$K7/1000)</f>
        <v>612.46397157651359</v>
      </c>
      <c r="AL7" s="843">
        <f t="shared" ref="AL7:AL14" si="16">IF(ISBLANK(X7),"",+X7/$K7/1000)</f>
        <v>612.46397157651359</v>
      </c>
      <c r="AM7" s="844">
        <f t="shared" ref="AM7:AM14" si="17">IF(ISBLANK(Y7),"",+Y7/$K7/1000)</f>
        <v>612.46397157651359</v>
      </c>
    </row>
    <row r="8" spans="2:39" x14ac:dyDescent="0.3">
      <c r="B8" s="845">
        <v>42489</v>
      </c>
      <c r="C8" s="17" t="s">
        <v>10</v>
      </c>
      <c r="D8" s="828">
        <v>0.70833333333333304</v>
      </c>
      <c r="E8" s="828">
        <v>0.73611111111111105</v>
      </c>
      <c r="F8" s="829">
        <f t="shared" si="0"/>
        <v>40</v>
      </c>
      <c r="G8" s="829">
        <v>108.16</v>
      </c>
      <c r="H8" s="830">
        <f t="shared" si="1"/>
        <v>4.3263999999999996</v>
      </c>
      <c r="I8" s="18">
        <v>14</v>
      </c>
      <c r="J8" s="18">
        <v>900</v>
      </c>
      <c r="K8" s="831">
        <f t="shared" si="2"/>
        <v>3.6562887342595036E-3</v>
      </c>
      <c r="L8" s="832">
        <v>50000</v>
      </c>
      <c r="M8" s="833">
        <v>50000</v>
      </c>
      <c r="N8" s="833">
        <v>50000</v>
      </c>
      <c r="O8" s="833">
        <v>50000</v>
      </c>
      <c r="P8" s="833">
        <v>50000</v>
      </c>
      <c r="Q8" s="833">
        <v>50000</v>
      </c>
      <c r="R8" s="833">
        <v>50000</v>
      </c>
      <c r="S8" s="834">
        <v>50000</v>
      </c>
      <c r="T8" s="835">
        <v>1000</v>
      </c>
      <c r="U8" s="836">
        <v>1000</v>
      </c>
      <c r="V8" s="836">
        <v>1000</v>
      </c>
      <c r="W8" s="836">
        <v>1000</v>
      </c>
      <c r="X8" s="802">
        <v>1000</v>
      </c>
      <c r="Y8" s="837">
        <v>1000</v>
      </c>
      <c r="Z8" s="838">
        <f t="shared" si="4"/>
        <v>13675.068801733007</v>
      </c>
      <c r="AA8" s="839">
        <f t="shared" si="5"/>
        <v>13675.068801733007</v>
      </c>
      <c r="AB8" s="839">
        <f t="shared" si="6"/>
        <v>13675.068801733007</v>
      </c>
      <c r="AC8" s="839">
        <f t="shared" si="7"/>
        <v>13675.068801733007</v>
      </c>
      <c r="AD8" s="839">
        <f t="shared" si="8"/>
        <v>13675.068801733007</v>
      </c>
      <c r="AE8" s="839">
        <f t="shared" si="9"/>
        <v>13675.068801733007</v>
      </c>
      <c r="AF8" s="839">
        <f t="shared" si="10"/>
        <v>13675.068801733007</v>
      </c>
      <c r="AG8" s="840">
        <f t="shared" si="11"/>
        <v>13675.068801733007</v>
      </c>
      <c r="AH8" s="841">
        <f t="shared" si="12"/>
        <v>273.50137603466015</v>
      </c>
      <c r="AI8" s="842">
        <f t="shared" si="13"/>
        <v>273.50137603466015</v>
      </c>
      <c r="AJ8" s="842">
        <f t="shared" si="14"/>
        <v>273.50137603466015</v>
      </c>
      <c r="AK8" s="842">
        <f t="shared" si="15"/>
        <v>273.50137603466015</v>
      </c>
      <c r="AL8" s="843">
        <f t="shared" si="16"/>
        <v>273.50137603466015</v>
      </c>
      <c r="AM8" s="844">
        <f t="shared" si="17"/>
        <v>273.50137603466015</v>
      </c>
    </row>
    <row r="9" spans="2:39" x14ac:dyDescent="0.3">
      <c r="B9" s="845">
        <v>42587</v>
      </c>
      <c r="C9" s="35" t="s">
        <v>11</v>
      </c>
      <c r="D9" s="828">
        <v>0.75</v>
      </c>
      <c r="E9" s="828">
        <v>0.77777777777777801</v>
      </c>
      <c r="F9" s="829">
        <f t="shared" si="0"/>
        <v>40</v>
      </c>
      <c r="G9" s="829">
        <v>109.16</v>
      </c>
      <c r="H9" s="830">
        <f t="shared" si="1"/>
        <v>4.3663999999999996</v>
      </c>
      <c r="I9" s="18">
        <v>20</v>
      </c>
      <c r="J9" s="18">
        <v>900</v>
      </c>
      <c r="K9" s="831">
        <f t="shared" si="2"/>
        <v>3.6145281308855182E-3</v>
      </c>
      <c r="L9" s="832">
        <v>50000</v>
      </c>
      <c r="M9" s="833">
        <v>50000</v>
      </c>
      <c r="N9" s="833">
        <v>50000</v>
      </c>
      <c r="O9" s="833">
        <v>50000</v>
      </c>
      <c r="P9" s="833">
        <v>50000</v>
      </c>
      <c r="Q9" s="833">
        <v>50000</v>
      </c>
      <c r="R9" s="833">
        <v>50000</v>
      </c>
      <c r="S9" s="834">
        <v>50000</v>
      </c>
      <c r="T9" s="835">
        <v>1000</v>
      </c>
      <c r="U9" s="836">
        <v>1000</v>
      </c>
      <c r="V9" s="836">
        <v>1000</v>
      </c>
      <c r="W9" s="836">
        <v>1000</v>
      </c>
      <c r="X9" s="802">
        <v>1000</v>
      </c>
      <c r="Y9" s="837">
        <v>1000</v>
      </c>
      <c r="Z9" s="838">
        <f t="shared" si="4"/>
        <v>13833.064286527095</v>
      </c>
      <c r="AA9" s="839">
        <f t="shared" si="5"/>
        <v>13833.064286527095</v>
      </c>
      <c r="AB9" s="839">
        <f t="shared" si="6"/>
        <v>13833.064286527095</v>
      </c>
      <c r="AC9" s="839">
        <f t="shared" si="7"/>
        <v>13833.064286527095</v>
      </c>
      <c r="AD9" s="839">
        <f t="shared" si="8"/>
        <v>13833.064286527095</v>
      </c>
      <c r="AE9" s="839">
        <f t="shared" si="9"/>
        <v>13833.064286527095</v>
      </c>
      <c r="AF9" s="839">
        <f t="shared" si="10"/>
        <v>13833.064286527095</v>
      </c>
      <c r="AG9" s="840">
        <f t="shared" si="11"/>
        <v>13833.064286527095</v>
      </c>
      <c r="AH9" s="841">
        <f t="shared" si="12"/>
        <v>276.66128573054192</v>
      </c>
      <c r="AI9" s="842">
        <f t="shared" si="13"/>
        <v>276.66128573054192</v>
      </c>
      <c r="AJ9" s="842">
        <f t="shared" si="14"/>
        <v>276.66128573054192</v>
      </c>
      <c r="AK9" s="842">
        <f t="shared" si="15"/>
        <v>276.66128573054192</v>
      </c>
      <c r="AL9" s="843">
        <f t="shared" si="16"/>
        <v>276.66128573054192</v>
      </c>
      <c r="AM9" s="844">
        <f t="shared" si="17"/>
        <v>276.66128573054192</v>
      </c>
    </row>
    <row r="10" spans="2:39" x14ac:dyDescent="0.3">
      <c r="B10" s="845">
        <v>42773</v>
      </c>
      <c r="C10" s="17" t="s">
        <v>10</v>
      </c>
      <c r="D10" s="828">
        <v>0.79166666666666696</v>
      </c>
      <c r="E10" s="828">
        <v>0.81944444444444398</v>
      </c>
      <c r="F10" s="829">
        <f t="shared" si="0"/>
        <v>40</v>
      </c>
      <c r="G10" s="829">
        <v>110.16</v>
      </c>
      <c r="H10" s="830">
        <f t="shared" si="1"/>
        <v>4.4063999999999997</v>
      </c>
      <c r="I10" s="18">
        <v>10</v>
      </c>
      <c r="J10" s="18">
        <v>600</v>
      </c>
      <c r="K10" s="831">
        <f t="shared" si="2"/>
        <v>2.5176881459751154E-3</v>
      </c>
      <c r="L10" s="832">
        <v>50000</v>
      </c>
      <c r="M10" s="833">
        <v>50000</v>
      </c>
      <c r="N10" s="833">
        <v>50000</v>
      </c>
      <c r="O10" s="833">
        <v>50000</v>
      </c>
      <c r="P10" s="833">
        <v>50000</v>
      </c>
      <c r="Q10" s="833">
        <v>50000</v>
      </c>
      <c r="R10" s="833">
        <v>50000</v>
      </c>
      <c r="S10" s="834">
        <v>50000</v>
      </c>
      <c r="T10" s="835">
        <v>1000</v>
      </c>
      <c r="U10" s="836">
        <v>1000</v>
      </c>
      <c r="V10" s="836">
        <v>1000</v>
      </c>
      <c r="W10" s="836">
        <v>1000</v>
      </c>
      <c r="X10" s="802">
        <v>1000</v>
      </c>
      <c r="Y10" s="837">
        <v>1000</v>
      </c>
      <c r="Z10" s="838">
        <f t="shared" si="4"/>
        <v>19859.48898394432</v>
      </c>
      <c r="AA10" s="839">
        <f t="shared" si="5"/>
        <v>19859.48898394432</v>
      </c>
      <c r="AB10" s="839">
        <f t="shared" si="6"/>
        <v>19859.48898394432</v>
      </c>
      <c r="AC10" s="839">
        <f t="shared" si="7"/>
        <v>19859.48898394432</v>
      </c>
      <c r="AD10" s="839">
        <f t="shared" si="8"/>
        <v>19859.48898394432</v>
      </c>
      <c r="AE10" s="839">
        <f t="shared" si="9"/>
        <v>19859.48898394432</v>
      </c>
      <c r="AF10" s="839">
        <f t="shared" si="10"/>
        <v>19859.48898394432</v>
      </c>
      <c r="AG10" s="840">
        <f t="shared" si="11"/>
        <v>19859.48898394432</v>
      </c>
      <c r="AH10" s="841">
        <f t="shared" si="12"/>
        <v>397.18977967888634</v>
      </c>
      <c r="AI10" s="842">
        <f t="shared" si="13"/>
        <v>397.18977967888634</v>
      </c>
      <c r="AJ10" s="842">
        <f t="shared" si="14"/>
        <v>397.18977967888634</v>
      </c>
      <c r="AK10" s="842">
        <f t="shared" si="15"/>
        <v>397.18977967888634</v>
      </c>
      <c r="AL10" s="843">
        <f t="shared" si="16"/>
        <v>397.18977967888634</v>
      </c>
      <c r="AM10" s="844">
        <f t="shared" si="17"/>
        <v>397.18977967888634</v>
      </c>
    </row>
    <row r="11" spans="2:39" x14ac:dyDescent="0.3">
      <c r="B11" s="845">
        <v>42902</v>
      </c>
      <c r="C11" s="35" t="s">
        <v>11</v>
      </c>
      <c r="D11" s="828">
        <v>0.83333333333333304</v>
      </c>
      <c r="E11" s="828">
        <v>0.86111111111111105</v>
      </c>
      <c r="F11" s="829">
        <f t="shared" si="0"/>
        <v>40</v>
      </c>
      <c r="G11" s="829">
        <v>111.16</v>
      </c>
      <c r="H11" s="830">
        <f t="shared" si="1"/>
        <v>4.4463999999999997</v>
      </c>
      <c r="I11" s="18">
        <v>10</v>
      </c>
      <c r="J11" s="18">
        <v>900</v>
      </c>
      <c r="K11" s="831">
        <f t="shared" si="2"/>
        <v>3.8108144649590656E-3</v>
      </c>
      <c r="L11" s="832">
        <v>50000</v>
      </c>
      <c r="M11" s="833">
        <v>50000</v>
      </c>
      <c r="N11" s="833">
        <v>50000</v>
      </c>
      <c r="O11" s="833">
        <v>50000</v>
      </c>
      <c r="P11" s="833">
        <v>50000</v>
      </c>
      <c r="Q11" s="833">
        <v>50000</v>
      </c>
      <c r="R11" s="833">
        <v>50000</v>
      </c>
      <c r="S11" s="834">
        <v>50000</v>
      </c>
      <c r="T11" s="835">
        <v>1000</v>
      </c>
      <c r="U11" s="836">
        <v>1000</v>
      </c>
      <c r="V11" s="836">
        <v>1000</v>
      </c>
      <c r="W11" s="836">
        <v>1000</v>
      </c>
      <c r="X11" s="802">
        <v>1000</v>
      </c>
      <c r="Y11" s="837">
        <v>1000</v>
      </c>
      <c r="Z11" s="838">
        <f t="shared" si="4"/>
        <v>13120.554794718164</v>
      </c>
      <c r="AA11" s="839">
        <f t="shared" si="5"/>
        <v>13120.554794718164</v>
      </c>
      <c r="AB11" s="839">
        <f t="shared" si="6"/>
        <v>13120.554794718164</v>
      </c>
      <c r="AC11" s="839">
        <f t="shared" si="7"/>
        <v>13120.554794718164</v>
      </c>
      <c r="AD11" s="839">
        <f t="shared" si="8"/>
        <v>13120.554794718164</v>
      </c>
      <c r="AE11" s="839">
        <f t="shared" si="9"/>
        <v>13120.554794718164</v>
      </c>
      <c r="AF11" s="839">
        <f t="shared" si="10"/>
        <v>13120.554794718164</v>
      </c>
      <c r="AG11" s="840">
        <f t="shared" si="11"/>
        <v>13120.554794718164</v>
      </c>
      <c r="AH11" s="841">
        <f t="shared" si="12"/>
        <v>262.41109589436326</v>
      </c>
      <c r="AI11" s="842">
        <f t="shared" si="13"/>
        <v>262.41109589436326</v>
      </c>
      <c r="AJ11" s="842">
        <f t="shared" si="14"/>
        <v>262.41109589436326</v>
      </c>
      <c r="AK11" s="842">
        <f t="shared" si="15"/>
        <v>262.41109589436326</v>
      </c>
      <c r="AL11" s="843">
        <f t="shared" si="16"/>
        <v>262.41109589436326</v>
      </c>
      <c r="AM11" s="844">
        <f t="shared" si="17"/>
        <v>262.41109589436326</v>
      </c>
    </row>
    <row r="12" spans="2:39" x14ac:dyDescent="0.3">
      <c r="B12" s="845"/>
      <c r="C12" s="35"/>
      <c r="D12" s="828"/>
      <c r="E12" s="828"/>
      <c r="F12" s="829"/>
      <c r="G12" s="829"/>
      <c r="H12" s="830"/>
      <c r="I12" s="18"/>
      <c r="J12" s="18"/>
      <c r="K12" s="831"/>
      <c r="L12" s="846"/>
      <c r="M12" s="847"/>
      <c r="N12" s="847"/>
      <c r="O12" s="847"/>
      <c r="P12" s="847"/>
      <c r="Q12" s="847"/>
      <c r="R12" s="847"/>
      <c r="S12" s="848"/>
      <c r="T12" s="835"/>
      <c r="U12" s="836"/>
      <c r="V12" s="836"/>
      <c r="W12" s="836"/>
      <c r="X12" s="802"/>
      <c r="Y12" s="837"/>
      <c r="Z12" s="838" t="str">
        <f t="shared" ref="Z12:AL12" si="18">IF(ISBLANK(L12),"",+L12/$K12/1000)</f>
        <v/>
      </c>
      <c r="AA12" s="839" t="str">
        <f t="shared" si="18"/>
        <v/>
      </c>
      <c r="AB12" s="839" t="str">
        <f t="shared" si="18"/>
        <v/>
      </c>
      <c r="AC12" s="839" t="str">
        <f t="shared" si="18"/>
        <v/>
      </c>
      <c r="AD12" s="839" t="str">
        <f t="shared" si="18"/>
        <v/>
      </c>
      <c r="AE12" s="839" t="str">
        <f t="shared" si="18"/>
        <v/>
      </c>
      <c r="AF12" s="839" t="str">
        <f t="shared" si="18"/>
        <v/>
      </c>
      <c r="AG12" s="840" t="str">
        <f t="shared" si="18"/>
        <v/>
      </c>
      <c r="AH12" s="841" t="str">
        <f t="shared" si="18"/>
        <v/>
      </c>
      <c r="AI12" s="842" t="str">
        <f t="shared" si="18"/>
        <v/>
      </c>
      <c r="AJ12" s="842" t="str">
        <f t="shared" si="18"/>
        <v/>
      </c>
      <c r="AK12" s="842" t="str">
        <f t="shared" si="18"/>
        <v/>
      </c>
      <c r="AL12" s="843" t="str">
        <f t="shared" si="18"/>
        <v/>
      </c>
      <c r="AM12" s="844" t="str">
        <f t="shared" si="17"/>
        <v/>
      </c>
    </row>
    <row r="13" spans="2:39" x14ac:dyDescent="0.3">
      <c r="B13" s="827"/>
      <c r="C13" s="35"/>
      <c r="D13" s="849"/>
      <c r="E13" s="849"/>
      <c r="F13" s="850"/>
      <c r="G13" s="850"/>
      <c r="H13" s="851"/>
      <c r="I13" s="36"/>
      <c r="J13" s="36"/>
      <c r="K13" s="852"/>
      <c r="L13" s="846"/>
      <c r="M13" s="847"/>
      <c r="N13" s="847"/>
      <c r="O13" s="847"/>
      <c r="P13" s="847"/>
      <c r="Q13" s="847"/>
      <c r="R13" s="847"/>
      <c r="S13" s="848"/>
      <c r="T13" s="835"/>
      <c r="U13" s="836"/>
      <c r="V13" s="836"/>
      <c r="W13" s="836"/>
      <c r="X13" s="802"/>
      <c r="Y13" s="837"/>
      <c r="Z13" s="838" t="str">
        <f t="shared" si="4"/>
        <v/>
      </c>
      <c r="AA13" s="839" t="str">
        <f t="shared" si="5"/>
        <v/>
      </c>
      <c r="AB13" s="839" t="str">
        <f t="shared" si="6"/>
        <v/>
      </c>
      <c r="AC13" s="839" t="str">
        <f t="shared" si="7"/>
        <v/>
      </c>
      <c r="AD13" s="839" t="str">
        <f t="shared" si="8"/>
        <v/>
      </c>
      <c r="AE13" s="839" t="str">
        <f t="shared" si="9"/>
        <v/>
      </c>
      <c r="AF13" s="839" t="str">
        <f t="shared" si="10"/>
        <v/>
      </c>
      <c r="AG13" s="840" t="str">
        <f t="shared" si="11"/>
        <v/>
      </c>
      <c r="AH13" s="841" t="str">
        <f t="shared" si="12"/>
        <v/>
      </c>
      <c r="AI13" s="842" t="str">
        <f t="shared" si="13"/>
        <v/>
      </c>
      <c r="AJ13" s="842" t="str">
        <f t="shared" si="14"/>
        <v/>
      </c>
      <c r="AK13" s="842" t="str">
        <f t="shared" si="15"/>
        <v/>
      </c>
      <c r="AL13" s="843" t="str">
        <f t="shared" si="16"/>
        <v/>
      </c>
      <c r="AM13" s="844" t="str">
        <f t="shared" si="17"/>
        <v/>
      </c>
    </row>
    <row r="14" spans="2:39" ht="15.75" thickBot="1" x14ac:dyDescent="0.35">
      <c r="B14" s="853"/>
      <c r="C14" s="471"/>
      <c r="D14" s="854"/>
      <c r="E14" s="854"/>
      <c r="F14" s="855"/>
      <c r="G14" s="855"/>
      <c r="H14" s="856"/>
      <c r="I14" s="373"/>
      <c r="J14" s="373"/>
      <c r="K14" s="857"/>
      <c r="L14" s="858"/>
      <c r="M14" s="859"/>
      <c r="N14" s="859"/>
      <c r="O14" s="859"/>
      <c r="P14" s="859"/>
      <c r="Q14" s="859"/>
      <c r="R14" s="859"/>
      <c r="S14" s="860"/>
      <c r="T14" s="861"/>
      <c r="U14" s="862"/>
      <c r="V14" s="862"/>
      <c r="W14" s="862"/>
      <c r="X14" s="863"/>
      <c r="Y14" s="864"/>
      <c r="Z14" s="865" t="str">
        <f t="shared" si="4"/>
        <v/>
      </c>
      <c r="AA14" s="866" t="str">
        <f t="shared" si="5"/>
        <v/>
      </c>
      <c r="AB14" s="866" t="str">
        <f t="shared" si="6"/>
        <v/>
      </c>
      <c r="AC14" s="866" t="str">
        <f t="shared" si="7"/>
        <v/>
      </c>
      <c r="AD14" s="866" t="str">
        <f t="shared" si="8"/>
        <v/>
      </c>
      <c r="AE14" s="866" t="str">
        <f t="shared" si="9"/>
        <v/>
      </c>
      <c r="AF14" s="866" t="str">
        <f t="shared" si="10"/>
        <v/>
      </c>
      <c r="AG14" s="867" t="str">
        <f t="shared" si="11"/>
        <v/>
      </c>
      <c r="AH14" s="868" t="str">
        <f t="shared" si="12"/>
        <v/>
      </c>
      <c r="AI14" s="869" t="str">
        <f t="shared" si="13"/>
        <v/>
      </c>
      <c r="AJ14" s="869" t="str">
        <f t="shared" si="14"/>
        <v/>
      </c>
      <c r="AK14" s="869" t="str">
        <f t="shared" si="15"/>
        <v/>
      </c>
      <c r="AL14" s="870" t="str">
        <f t="shared" si="16"/>
        <v/>
      </c>
      <c r="AM14" s="871" t="str">
        <f t="shared" si="17"/>
        <v/>
      </c>
    </row>
    <row r="15" spans="2:39" x14ac:dyDescent="0.3">
      <c r="B15" s="200"/>
      <c r="C15" s="200"/>
      <c r="D15" s="200"/>
      <c r="E15" s="200"/>
      <c r="F15" s="200"/>
      <c r="G15" s="200"/>
      <c r="H15" s="200"/>
      <c r="I15" s="200"/>
      <c r="J15" s="200"/>
      <c r="K15" s="941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</row>
    <row r="16" spans="2:39" x14ac:dyDescent="0.3">
      <c r="B16" s="942" t="s">
        <v>618</v>
      </c>
      <c r="C16" s="943"/>
    </row>
    <row r="17" spans="2:39" x14ac:dyDescent="0.3">
      <c r="B17" s="944"/>
    </row>
    <row r="18" spans="2:39" ht="15.75" thickBot="1" x14ac:dyDescent="0.35">
      <c r="B18" s="944"/>
    </row>
    <row r="19" spans="2:39" ht="21" customHeight="1" outlineLevel="1" x14ac:dyDescent="0.3">
      <c r="B19" s="1683" t="s">
        <v>488</v>
      </c>
      <c r="C19" s="1684"/>
      <c r="D19" s="1684"/>
      <c r="E19" s="1684"/>
      <c r="F19" s="1684"/>
      <c r="G19" s="1684"/>
      <c r="H19" s="1684"/>
      <c r="I19" s="1684"/>
      <c r="J19" s="1684"/>
      <c r="K19" s="1684"/>
      <c r="L19" s="1684"/>
      <c r="M19" s="1684"/>
      <c r="N19" s="1684"/>
      <c r="O19" s="1684"/>
      <c r="P19" s="1684"/>
      <c r="Q19" s="1684"/>
      <c r="R19" s="1684"/>
      <c r="S19" s="1684"/>
      <c r="T19" s="1684"/>
      <c r="U19" s="1684"/>
      <c r="V19" s="1684"/>
      <c r="W19" s="1684"/>
      <c r="X19" s="1684"/>
      <c r="Y19" s="1684"/>
      <c r="Z19" s="1684"/>
      <c r="AA19" s="1684"/>
      <c r="AB19" s="1684"/>
      <c r="AC19" s="1684"/>
      <c r="AD19" s="1684"/>
      <c r="AE19" s="1684"/>
      <c r="AF19" s="1684"/>
      <c r="AG19" s="1684"/>
      <c r="AH19" s="1684"/>
      <c r="AI19" s="1684"/>
      <c r="AJ19" s="1684"/>
      <c r="AK19" s="1684"/>
      <c r="AL19" s="1684"/>
      <c r="AM19" s="1685"/>
    </row>
    <row r="20" spans="2:39" ht="21" customHeight="1" outlineLevel="1" thickBot="1" x14ac:dyDescent="0.35">
      <c r="B20" s="883" t="s">
        <v>320</v>
      </c>
      <c r="C20" s="1862" t="str">
        <f>'Manuel d''utilisation'!C3</f>
        <v>BOF_SL_6000: Rue de la Station, 666 à 4308 Manage</v>
      </c>
      <c r="D20" s="1862"/>
      <c r="E20" s="1862"/>
      <c r="F20" s="1862"/>
      <c r="G20" s="1862"/>
      <c r="H20" s="1862"/>
      <c r="I20" s="1862"/>
      <c r="J20" s="1862"/>
      <c r="K20" s="1862"/>
      <c r="L20" s="1862"/>
      <c r="M20" s="1862"/>
      <c r="N20" s="1862"/>
      <c r="O20" s="1862"/>
      <c r="P20" s="1862"/>
      <c r="Q20" s="1862"/>
      <c r="R20" s="1862"/>
      <c r="S20" s="1862"/>
      <c r="T20" s="1862"/>
      <c r="U20" s="1862"/>
      <c r="V20" s="1862"/>
      <c r="W20" s="1862"/>
      <c r="X20" s="1862"/>
      <c r="Y20" s="1862"/>
      <c r="Z20" s="1862"/>
      <c r="AA20" s="1862"/>
      <c r="AB20" s="1862"/>
      <c r="AC20" s="1862"/>
      <c r="AD20" s="1862"/>
      <c r="AE20" s="1862"/>
      <c r="AF20" s="1862"/>
      <c r="AG20" s="1862"/>
      <c r="AH20" s="1862"/>
      <c r="AI20" s="1862"/>
      <c r="AJ20" s="1862"/>
      <c r="AK20" s="1862"/>
      <c r="AL20" s="1862"/>
      <c r="AM20" s="1870"/>
    </row>
    <row r="21" spans="2:39" s="945" customFormat="1" ht="17.25" outlineLevel="1" thickBot="1" x14ac:dyDescent="0.35">
      <c r="B21" s="884"/>
      <c r="C21" s="1934" t="s">
        <v>504</v>
      </c>
      <c r="D21" s="1935"/>
      <c r="E21" s="1935"/>
      <c r="F21" s="1935"/>
      <c r="G21" s="1935"/>
      <c r="H21" s="1935"/>
      <c r="I21" s="1935"/>
      <c r="J21" s="1935"/>
      <c r="K21" s="1936"/>
      <c r="L21" s="1934" t="s">
        <v>505</v>
      </c>
      <c r="M21" s="1935"/>
      <c r="N21" s="1935"/>
      <c r="O21" s="1935"/>
      <c r="P21" s="1935"/>
      <c r="Q21" s="1935"/>
      <c r="R21" s="1935"/>
      <c r="S21" s="1935"/>
      <c r="T21" s="1935"/>
      <c r="U21" s="1935"/>
      <c r="V21" s="1935"/>
      <c r="W21" s="1935"/>
      <c r="X21" s="1935"/>
      <c r="Y21" s="1935"/>
      <c r="Z21" s="1934" t="s">
        <v>516</v>
      </c>
      <c r="AA21" s="1935"/>
      <c r="AB21" s="1935"/>
      <c r="AC21" s="1935"/>
      <c r="AD21" s="1935"/>
      <c r="AE21" s="1935"/>
      <c r="AF21" s="1935"/>
      <c r="AG21" s="1935"/>
      <c r="AH21" s="1935"/>
      <c r="AI21" s="1935"/>
      <c r="AJ21" s="1935"/>
      <c r="AK21" s="1935"/>
      <c r="AL21" s="1935"/>
      <c r="AM21" s="1936"/>
    </row>
    <row r="22" spans="2:39" ht="73.900000000000006" customHeight="1" outlineLevel="1" thickBot="1" x14ac:dyDescent="0.35">
      <c r="B22" s="946" t="s">
        <v>175</v>
      </c>
      <c r="C22" s="890" t="s">
        <v>489</v>
      </c>
      <c r="D22" s="891" t="s">
        <v>490</v>
      </c>
      <c r="E22" s="891" t="s">
        <v>491</v>
      </c>
      <c r="F22" s="891" t="s">
        <v>492</v>
      </c>
      <c r="G22" s="891" t="s">
        <v>493</v>
      </c>
      <c r="H22" s="888" t="s">
        <v>494</v>
      </c>
      <c r="I22" s="893" t="s">
        <v>520</v>
      </c>
      <c r="J22" s="893" t="s">
        <v>617</v>
      </c>
      <c r="K22" s="894" t="s">
        <v>495</v>
      </c>
      <c r="L22" s="890" t="s">
        <v>496</v>
      </c>
      <c r="M22" s="891" t="s">
        <v>497</v>
      </c>
      <c r="N22" s="891" t="s">
        <v>498</v>
      </c>
      <c r="O22" s="891" t="s">
        <v>499</v>
      </c>
      <c r="P22" s="891" t="s">
        <v>500</v>
      </c>
      <c r="Q22" s="891" t="s">
        <v>501</v>
      </c>
      <c r="R22" s="891" t="s">
        <v>502</v>
      </c>
      <c r="S22" s="892" t="s">
        <v>503</v>
      </c>
      <c r="T22" s="891" t="s">
        <v>50</v>
      </c>
      <c r="U22" s="893" t="s">
        <v>51</v>
      </c>
      <c r="V22" s="893" t="s">
        <v>52</v>
      </c>
      <c r="W22" s="893" t="s">
        <v>53</v>
      </c>
      <c r="X22" s="894" t="s">
        <v>506</v>
      </c>
      <c r="Y22" s="894" t="s">
        <v>4</v>
      </c>
      <c r="Z22" s="890" t="s">
        <v>507</v>
      </c>
      <c r="AA22" s="891" t="s">
        <v>508</v>
      </c>
      <c r="AB22" s="891" t="s">
        <v>509</v>
      </c>
      <c r="AC22" s="891" t="s">
        <v>510</v>
      </c>
      <c r="AD22" s="891" t="s">
        <v>511</v>
      </c>
      <c r="AE22" s="891" t="s">
        <v>512</v>
      </c>
      <c r="AF22" s="891" t="s">
        <v>513</v>
      </c>
      <c r="AG22" s="892" t="s">
        <v>514</v>
      </c>
      <c r="AH22" s="891" t="s">
        <v>50</v>
      </c>
      <c r="AI22" s="893" t="s">
        <v>51</v>
      </c>
      <c r="AJ22" s="893" t="s">
        <v>515</v>
      </c>
      <c r="AK22" s="893" t="s">
        <v>53</v>
      </c>
      <c r="AL22" s="894" t="s">
        <v>506</v>
      </c>
      <c r="AM22" s="894" t="s">
        <v>4</v>
      </c>
    </row>
    <row r="23" spans="2:39" ht="30.75" outlineLevel="1" thickBot="1" x14ac:dyDescent="0.35">
      <c r="B23" s="947" t="s">
        <v>521</v>
      </c>
      <c r="C23" s="872" t="s">
        <v>156</v>
      </c>
      <c r="D23" s="949"/>
      <c r="E23" s="949"/>
      <c r="F23" s="949"/>
      <c r="G23" s="949"/>
      <c r="H23" s="949"/>
      <c r="I23" s="949"/>
      <c r="J23" s="949"/>
      <c r="K23" s="949"/>
      <c r="L23" s="950"/>
      <c r="M23" s="950"/>
      <c r="N23" s="950"/>
      <c r="O23" s="950"/>
      <c r="P23" s="950"/>
      <c r="Q23" s="950"/>
      <c r="R23" s="950"/>
      <c r="S23" s="950"/>
      <c r="T23" s="950"/>
      <c r="U23" s="950"/>
      <c r="V23" s="950"/>
      <c r="W23" s="950"/>
      <c r="X23" s="950"/>
      <c r="Y23" s="950"/>
      <c r="Z23" s="949"/>
      <c r="AA23" s="949"/>
      <c r="AB23" s="949"/>
      <c r="AC23" s="949"/>
      <c r="AD23" s="949"/>
      <c r="AE23" s="949"/>
      <c r="AF23" s="949"/>
      <c r="AG23" s="949"/>
      <c r="AH23" s="949"/>
      <c r="AI23" s="949"/>
      <c r="AJ23" s="949"/>
      <c r="AK23" s="949"/>
      <c r="AL23" s="949"/>
      <c r="AM23" s="951"/>
    </row>
    <row r="24" spans="2:39" outlineLevel="1" x14ac:dyDescent="0.3">
      <c r="B24" s="1237">
        <v>42355</v>
      </c>
      <c r="C24" s="342" t="s">
        <v>10</v>
      </c>
      <c r="D24" s="811">
        <v>0.63888888888888895</v>
      </c>
      <c r="E24" s="811">
        <v>0.65277777777777779</v>
      </c>
      <c r="F24" s="812">
        <f>MINUTE(E24-D24)</f>
        <v>20</v>
      </c>
      <c r="G24" s="812">
        <v>106.16</v>
      </c>
      <c r="H24" s="813">
        <f>(F24)*G24/1000</f>
        <v>2.1231999999999998</v>
      </c>
      <c r="I24" s="343">
        <v>10</v>
      </c>
      <c r="J24" s="343">
        <v>1000</v>
      </c>
      <c r="K24" s="1238">
        <f>+H24/1000*273/(273+I24)*J24/1013</f>
        <v>2.0218906860983883E-3</v>
      </c>
      <c r="L24" s="815">
        <v>10000000</v>
      </c>
      <c r="M24" s="815">
        <v>10000000</v>
      </c>
      <c r="N24" s="815">
        <v>10000000</v>
      </c>
      <c r="O24" s="815">
        <v>10000000</v>
      </c>
      <c r="P24" s="816">
        <v>5</v>
      </c>
      <c r="Q24" s="816">
        <v>6</v>
      </c>
      <c r="R24" s="816">
        <v>7</v>
      </c>
      <c r="S24" s="817">
        <v>8</v>
      </c>
      <c r="T24" s="818">
        <v>50000</v>
      </c>
      <c r="U24" s="485">
        <v>50000</v>
      </c>
      <c r="V24" s="485">
        <v>50000</v>
      </c>
      <c r="W24" s="485">
        <v>50000</v>
      </c>
      <c r="X24" s="874">
        <v>50000</v>
      </c>
      <c r="Y24" s="819">
        <v>50000</v>
      </c>
      <c r="Z24" s="820">
        <f t="shared" ref="Z24:Z31" si="19">IF(ISBLANK(L24),"",+L24/$K24/1000)</f>
        <v>4945865.8021205133</v>
      </c>
      <c r="AA24" s="875">
        <f t="shared" ref="AA24:AG24" si="20">IF(ISBLANK(M24),"",+M24/$K24/1000)</f>
        <v>4945865.8021205133</v>
      </c>
      <c r="AB24" s="875">
        <f t="shared" si="20"/>
        <v>4945865.8021205133</v>
      </c>
      <c r="AC24" s="875">
        <f t="shared" si="20"/>
        <v>4945865.8021205133</v>
      </c>
      <c r="AD24" s="875">
        <f t="shared" si="20"/>
        <v>2.4729329010602563</v>
      </c>
      <c r="AE24" s="875">
        <f t="shared" si="20"/>
        <v>2.967519481272308</v>
      </c>
      <c r="AF24" s="875">
        <f t="shared" si="20"/>
        <v>3.4621060614843593</v>
      </c>
      <c r="AG24" s="876">
        <f t="shared" si="20"/>
        <v>3.9566926416964106</v>
      </c>
      <c r="AH24" s="823">
        <f t="shared" ref="AH24:AM26" si="21">IF(ISBLANK(T24),"",+T24/$K24/1000)</f>
        <v>24729.329010602567</v>
      </c>
      <c r="AI24" s="823">
        <f t="shared" si="21"/>
        <v>24729.329010602567</v>
      </c>
      <c r="AJ24" s="823">
        <f t="shared" si="21"/>
        <v>24729.329010602567</v>
      </c>
      <c r="AK24" s="823">
        <f t="shared" si="21"/>
        <v>24729.329010602567</v>
      </c>
      <c r="AL24" s="823">
        <f t="shared" si="21"/>
        <v>24729.329010602567</v>
      </c>
      <c r="AM24" s="1239">
        <f t="shared" si="21"/>
        <v>24729.329010602567</v>
      </c>
    </row>
    <row r="25" spans="2:39" outlineLevel="1" x14ac:dyDescent="0.3">
      <c r="B25" s="878">
        <v>42439</v>
      </c>
      <c r="C25" s="35" t="s">
        <v>11</v>
      </c>
      <c r="D25" s="828">
        <v>0.68055555555555547</v>
      </c>
      <c r="E25" s="828">
        <v>0.69444444444444398</v>
      </c>
      <c r="F25" s="829">
        <f>MINUTE(E25-D25)</f>
        <v>20</v>
      </c>
      <c r="G25" s="829">
        <v>107.16</v>
      </c>
      <c r="H25" s="830">
        <f>(F25)*G25/1000</f>
        <v>2.1431999999999998</v>
      </c>
      <c r="I25" s="18">
        <v>10</v>
      </c>
      <c r="J25" s="18">
        <v>800</v>
      </c>
      <c r="K25" s="873">
        <f>+H25/1000*273/(273+I25)*J25/1013</f>
        <v>1.6327491026548856E-3</v>
      </c>
      <c r="L25" s="832">
        <v>1</v>
      </c>
      <c r="M25" s="833">
        <v>100</v>
      </c>
      <c r="N25" s="833">
        <v>1000</v>
      </c>
      <c r="O25" s="833">
        <v>10000</v>
      </c>
      <c r="P25" s="833">
        <v>100000</v>
      </c>
      <c r="Q25" s="833">
        <v>1000000</v>
      </c>
      <c r="R25" s="833">
        <v>50000</v>
      </c>
      <c r="S25" s="834">
        <v>50000</v>
      </c>
      <c r="T25" s="835">
        <v>50000</v>
      </c>
      <c r="U25" s="836">
        <v>50000</v>
      </c>
      <c r="V25" s="836">
        <v>50000</v>
      </c>
      <c r="W25" s="836">
        <v>50000</v>
      </c>
      <c r="X25" s="451">
        <v>50000</v>
      </c>
      <c r="Y25" s="837">
        <v>50000</v>
      </c>
      <c r="Z25" s="879">
        <f t="shared" si="19"/>
        <v>0.61246397157651356</v>
      </c>
      <c r="AA25" s="880">
        <f t="shared" ref="AA25:AG26" si="22">IF(ISBLANK(M25),"",+M25/$K25/1000)</f>
        <v>61.246397157651366</v>
      </c>
      <c r="AB25" s="880">
        <f t="shared" si="22"/>
        <v>612.46397157651359</v>
      </c>
      <c r="AC25" s="880">
        <f t="shared" si="22"/>
        <v>6124.6397157651363</v>
      </c>
      <c r="AD25" s="880">
        <f t="shared" si="22"/>
        <v>61246.397157651365</v>
      </c>
      <c r="AE25" s="880">
        <f t="shared" si="22"/>
        <v>612463.97157651361</v>
      </c>
      <c r="AF25" s="880">
        <f t="shared" si="22"/>
        <v>30623.198578825682</v>
      </c>
      <c r="AG25" s="881">
        <f t="shared" si="22"/>
        <v>30623.198578825682</v>
      </c>
      <c r="AH25" s="877">
        <f t="shared" si="21"/>
        <v>30623.198578825682</v>
      </c>
      <c r="AI25" s="877">
        <f t="shared" si="21"/>
        <v>30623.198578825682</v>
      </c>
      <c r="AJ25" s="877">
        <f t="shared" si="21"/>
        <v>30623.198578825682</v>
      </c>
      <c r="AK25" s="877">
        <f t="shared" si="21"/>
        <v>30623.198578825682</v>
      </c>
      <c r="AL25" s="877">
        <f t="shared" si="21"/>
        <v>30623.198578825682</v>
      </c>
      <c r="AM25" s="1240">
        <f t="shared" si="21"/>
        <v>30623.198578825682</v>
      </c>
    </row>
    <row r="26" spans="2:39" outlineLevel="1" x14ac:dyDescent="0.3">
      <c r="B26" s="827">
        <v>42439</v>
      </c>
      <c r="C26" s="35" t="s">
        <v>11</v>
      </c>
      <c r="D26" s="1242">
        <v>0.68055555555555547</v>
      </c>
      <c r="E26" s="1242">
        <v>0.69444444444444398</v>
      </c>
      <c r="F26" s="1243">
        <f>MINUTE(E26-D26)</f>
        <v>20</v>
      </c>
      <c r="G26" s="1243">
        <v>107.16</v>
      </c>
      <c r="H26" s="851">
        <f>(F26)*G26/1000</f>
        <v>2.1431999999999998</v>
      </c>
      <c r="I26" s="36">
        <v>10</v>
      </c>
      <c r="J26" s="36">
        <v>800</v>
      </c>
      <c r="K26" s="852">
        <f>+H26/1000*273/(273+I26)*J26/1013</f>
        <v>1.6327491026548856E-3</v>
      </c>
      <c r="L26" s="832">
        <v>50000</v>
      </c>
      <c r="M26" s="833">
        <v>50000</v>
      </c>
      <c r="N26" s="833">
        <v>50000</v>
      </c>
      <c r="O26" s="833">
        <v>50000</v>
      </c>
      <c r="P26" s="833">
        <v>50000</v>
      </c>
      <c r="Q26" s="833">
        <v>50000</v>
      </c>
      <c r="R26" s="833">
        <v>50000</v>
      </c>
      <c r="S26" s="834">
        <v>50000</v>
      </c>
      <c r="T26" s="835">
        <v>1000</v>
      </c>
      <c r="U26" s="836">
        <v>1000</v>
      </c>
      <c r="V26" s="836">
        <v>1000</v>
      </c>
      <c r="W26" s="836">
        <v>1000</v>
      </c>
      <c r="X26" s="802">
        <v>1000</v>
      </c>
      <c r="Y26" s="837">
        <v>1000</v>
      </c>
      <c r="Z26" s="838">
        <f t="shared" si="19"/>
        <v>30623.198578825682</v>
      </c>
      <c r="AA26" s="839">
        <f t="shared" si="22"/>
        <v>30623.198578825682</v>
      </c>
      <c r="AB26" s="839">
        <f t="shared" si="22"/>
        <v>30623.198578825682</v>
      </c>
      <c r="AC26" s="839">
        <f t="shared" si="22"/>
        <v>30623.198578825682</v>
      </c>
      <c r="AD26" s="839">
        <f t="shared" si="22"/>
        <v>30623.198578825682</v>
      </c>
      <c r="AE26" s="839">
        <f t="shared" si="22"/>
        <v>30623.198578825682</v>
      </c>
      <c r="AF26" s="839">
        <f t="shared" si="22"/>
        <v>30623.198578825682</v>
      </c>
      <c r="AG26" s="840">
        <f t="shared" si="22"/>
        <v>30623.198578825682</v>
      </c>
      <c r="AH26" s="841">
        <f t="shared" si="21"/>
        <v>612.46397157651359</v>
      </c>
      <c r="AI26" s="842">
        <f t="shared" si="21"/>
        <v>612.46397157651359</v>
      </c>
      <c r="AJ26" s="842">
        <f t="shared" si="21"/>
        <v>612.46397157651359</v>
      </c>
      <c r="AK26" s="842">
        <f t="shared" si="21"/>
        <v>612.46397157651359</v>
      </c>
      <c r="AL26" s="843">
        <f t="shared" si="21"/>
        <v>612.46397157651359</v>
      </c>
      <c r="AM26" s="844">
        <f t="shared" si="21"/>
        <v>612.46397157651359</v>
      </c>
    </row>
    <row r="27" spans="2:39" outlineLevel="1" x14ac:dyDescent="0.3">
      <c r="B27" s="958"/>
      <c r="C27" s="700"/>
      <c r="D27" s="906"/>
      <c r="E27" s="906"/>
      <c r="F27" s="907"/>
      <c r="G27" s="907"/>
      <c r="H27" s="908"/>
      <c r="I27" s="701"/>
      <c r="J27" s="701"/>
      <c r="K27" s="952"/>
      <c r="L27" s="909"/>
      <c r="M27" s="910"/>
      <c r="N27" s="910"/>
      <c r="O27" s="910"/>
      <c r="P27" s="910"/>
      <c r="Q27" s="910"/>
      <c r="R27" s="910"/>
      <c r="S27" s="911"/>
      <c r="T27" s="912"/>
      <c r="U27" s="913"/>
      <c r="V27" s="913"/>
      <c r="W27" s="913"/>
      <c r="X27" s="954"/>
      <c r="Y27" s="914"/>
      <c r="Z27" s="955" t="str">
        <f t="shared" si="19"/>
        <v/>
      </c>
      <c r="AA27" s="956" t="str">
        <f t="shared" ref="AA27:AM31" si="23">IF(ISBLANK(M27),"",+M27/$K27/1000)</f>
        <v/>
      </c>
      <c r="AB27" s="956" t="str">
        <f t="shared" si="23"/>
        <v/>
      </c>
      <c r="AC27" s="956" t="str">
        <f t="shared" si="23"/>
        <v/>
      </c>
      <c r="AD27" s="956" t="str">
        <f t="shared" si="23"/>
        <v/>
      </c>
      <c r="AE27" s="956" t="str">
        <f t="shared" si="23"/>
        <v/>
      </c>
      <c r="AF27" s="956" t="str">
        <f t="shared" si="23"/>
        <v/>
      </c>
      <c r="AG27" s="957" t="str">
        <f t="shared" si="23"/>
        <v/>
      </c>
      <c r="AH27" s="953" t="str">
        <f t="shared" si="23"/>
        <v/>
      </c>
      <c r="AI27" s="953" t="str">
        <f t="shared" si="23"/>
        <v/>
      </c>
      <c r="AJ27" s="953" t="str">
        <f t="shared" si="23"/>
        <v/>
      </c>
      <c r="AK27" s="953" t="str">
        <f t="shared" si="23"/>
        <v/>
      </c>
      <c r="AL27" s="953" t="str">
        <f t="shared" si="23"/>
        <v/>
      </c>
      <c r="AM27" s="1241" t="str">
        <f t="shared" si="23"/>
        <v/>
      </c>
    </row>
    <row r="28" spans="2:39" outlineLevel="1" x14ac:dyDescent="0.3">
      <c r="B28" s="958"/>
      <c r="C28" s="700"/>
      <c r="D28" s="906"/>
      <c r="E28" s="906"/>
      <c r="F28" s="907"/>
      <c r="G28" s="907"/>
      <c r="H28" s="908"/>
      <c r="I28" s="701"/>
      <c r="J28" s="701"/>
      <c r="K28" s="952"/>
      <c r="L28" s="909"/>
      <c r="M28" s="910"/>
      <c r="N28" s="910"/>
      <c r="O28" s="910"/>
      <c r="P28" s="910"/>
      <c r="Q28" s="910"/>
      <c r="R28" s="910"/>
      <c r="S28" s="911"/>
      <c r="T28" s="912"/>
      <c r="U28" s="913"/>
      <c r="V28" s="913"/>
      <c r="W28" s="913"/>
      <c r="X28" s="954"/>
      <c r="Y28" s="914"/>
      <c r="Z28" s="955" t="str">
        <f t="shared" si="19"/>
        <v/>
      </c>
      <c r="AA28" s="956" t="str">
        <f t="shared" si="23"/>
        <v/>
      </c>
      <c r="AB28" s="956" t="str">
        <f t="shared" si="23"/>
        <v/>
      </c>
      <c r="AC28" s="956" t="str">
        <f t="shared" si="23"/>
        <v/>
      </c>
      <c r="AD28" s="956" t="str">
        <f t="shared" si="23"/>
        <v/>
      </c>
      <c r="AE28" s="956" t="str">
        <f t="shared" si="23"/>
        <v/>
      </c>
      <c r="AF28" s="956" t="str">
        <f t="shared" si="23"/>
        <v/>
      </c>
      <c r="AG28" s="957" t="str">
        <f t="shared" si="23"/>
        <v/>
      </c>
      <c r="AH28" s="953" t="str">
        <f t="shared" si="23"/>
        <v/>
      </c>
      <c r="AI28" s="953" t="str">
        <f t="shared" si="23"/>
        <v/>
      </c>
      <c r="AJ28" s="953" t="str">
        <f t="shared" si="23"/>
        <v/>
      </c>
      <c r="AK28" s="953" t="str">
        <f t="shared" si="23"/>
        <v/>
      </c>
      <c r="AL28" s="953" t="str">
        <f t="shared" si="23"/>
        <v/>
      </c>
      <c r="AM28" s="1241" t="str">
        <f t="shared" si="23"/>
        <v/>
      </c>
    </row>
    <row r="29" spans="2:39" outlineLevel="1" x14ac:dyDescent="0.3">
      <c r="B29" s="958"/>
      <c r="C29" s="700"/>
      <c r="D29" s="906"/>
      <c r="E29" s="906"/>
      <c r="F29" s="907"/>
      <c r="G29" s="907"/>
      <c r="H29" s="908"/>
      <c r="I29" s="701"/>
      <c r="J29" s="701"/>
      <c r="K29" s="952"/>
      <c r="L29" s="909"/>
      <c r="M29" s="910"/>
      <c r="N29" s="910"/>
      <c r="O29" s="910"/>
      <c r="P29" s="910"/>
      <c r="Q29" s="910"/>
      <c r="R29" s="910"/>
      <c r="S29" s="911"/>
      <c r="T29" s="912"/>
      <c r="U29" s="913"/>
      <c r="V29" s="913"/>
      <c r="W29" s="913"/>
      <c r="X29" s="954"/>
      <c r="Y29" s="914"/>
      <c r="Z29" s="955" t="str">
        <f t="shared" si="19"/>
        <v/>
      </c>
      <c r="AA29" s="956" t="str">
        <f t="shared" si="23"/>
        <v/>
      </c>
      <c r="AB29" s="956" t="str">
        <f t="shared" si="23"/>
        <v/>
      </c>
      <c r="AC29" s="956" t="str">
        <f t="shared" si="23"/>
        <v/>
      </c>
      <c r="AD29" s="956" t="str">
        <f t="shared" si="23"/>
        <v/>
      </c>
      <c r="AE29" s="956" t="str">
        <f t="shared" si="23"/>
        <v/>
      </c>
      <c r="AF29" s="956" t="str">
        <f t="shared" si="23"/>
        <v/>
      </c>
      <c r="AG29" s="957" t="str">
        <f t="shared" si="23"/>
        <v/>
      </c>
      <c r="AH29" s="953" t="str">
        <f t="shared" si="23"/>
        <v/>
      </c>
      <c r="AI29" s="953" t="str">
        <f t="shared" si="23"/>
        <v/>
      </c>
      <c r="AJ29" s="953" t="str">
        <f t="shared" si="23"/>
        <v/>
      </c>
      <c r="AK29" s="953" t="str">
        <f t="shared" si="23"/>
        <v/>
      </c>
      <c r="AL29" s="953" t="str">
        <f t="shared" si="23"/>
        <v/>
      </c>
      <c r="AM29" s="1241" t="str">
        <f t="shared" si="23"/>
        <v/>
      </c>
    </row>
    <row r="30" spans="2:39" outlineLevel="1" x14ac:dyDescent="0.3">
      <c r="B30" s="958"/>
      <c r="C30" s="700"/>
      <c r="D30" s="906"/>
      <c r="E30" s="906"/>
      <c r="F30" s="907"/>
      <c r="G30" s="907"/>
      <c r="H30" s="908"/>
      <c r="I30" s="701"/>
      <c r="J30" s="701"/>
      <c r="K30" s="952"/>
      <c r="L30" s="909"/>
      <c r="M30" s="910"/>
      <c r="N30" s="910"/>
      <c r="O30" s="910"/>
      <c r="P30" s="910"/>
      <c r="Q30" s="910"/>
      <c r="R30" s="910"/>
      <c r="S30" s="911"/>
      <c r="T30" s="912"/>
      <c r="U30" s="913"/>
      <c r="V30" s="913"/>
      <c r="W30" s="913"/>
      <c r="X30" s="954"/>
      <c r="Y30" s="914"/>
      <c r="Z30" s="955" t="str">
        <f t="shared" si="19"/>
        <v/>
      </c>
      <c r="AA30" s="956" t="str">
        <f t="shared" si="23"/>
        <v/>
      </c>
      <c r="AB30" s="956" t="str">
        <f t="shared" si="23"/>
        <v/>
      </c>
      <c r="AC30" s="956" t="str">
        <f t="shared" si="23"/>
        <v/>
      </c>
      <c r="AD30" s="956" t="str">
        <f t="shared" si="23"/>
        <v/>
      </c>
      <c r="AE30" s="956" t="str">
        <f t="shared" si="23"/>
        <v/>
      </c>
      <c r="AF30" s="956" t="str">
        <f t="shared" si="23"/>
        <v/>
      </c>
      <c r="AG30" s="957" t="str">
        <f t="shared" si="23"/>
        <v/>
      </c>
      <c r="AH30" s="953" t="str">
        <f t="shared" si="23"/>
        <v/>
      </c>
      <c r="AI30" s="953" t="str">
        <f t="shared" si="23"/>
        <v/>
      </c>
      <c r="AJ30" s="953" t="str">
        <f t="shared" si="23"/>
        <v/>
      </c>
      <c r="AK30" s="953" t="str">
        <f t="shared" si="23"/>
        <v/>
      </c>
      <c r="AL30" s="953" t="str">
        <f t="shared" si="23"/>
        <v/>
      </c>
      <c r="AM30" s="1241" t="str">
        <f t="shared" si="23"/>
        <v/>
      </c>
    </row>
    <row r="31" spans="2:39" outlineLevel="1" x14ac:dyDescent="0.3">
      <c r="B31" s="958"/>
      <c r="C31" s="700"/>
      <c r="D31" s="906"/>
      <c r="E31" s="906"/>
      <c r="F31" s="907"/>
      <c r="G31" s="907"/>
      <c r="H31" s="908"/>
      <c r="I31" s="701"/>
      <c r="J31" s="701"/>
      <c r="K31" s="952"/>
      <c r="L31" s="909"/>
      <c r="M31" s="910"/>
      <c r="N31" s="910"/>
      <c r="O31" s="910"/>
      <c r="P31" s="910"/>
      <c r="Q31" s="910"/>
      <c r="R31" s="910"/>
      <c r="S31" s="911"/>
      <c r="T31" s="912"/>
      <c r="U31" s="913"/>
      <c r="V31" s="913"/>
      <c r="W31" s="913"/>
      <c r="X31" s="954"/>
      <c r="Y31" s="914"/>
      <c r="Z31" s="955" t="str">
        <f t="shared" si="19"/>
        <v/>
      </c>
      <c r="AA31" s="956" t="str">
        <f t="shared" si="23"/>
        <v/>
      </c>
      <c r="AB31" s="956" t="str">
        <f t="shared" si="23"/>
        <v/>
      </c>
      <c r="AC31" s="956" t="str">
        <f t="shared" si="23"/>
        <v/>
      </c>
      <c r="AD31" s="956" t="str">
        <f t="shared" si="23"/>
        <v/>
      </c>
      <c r="AE31" s="956" t="str">
        <f t="shared" si="23"/>
        <v/>
      </c>
      <c r="AF31" s="956" t="str">
        <f t="shared" si="23"/>
        <v/>
      </c>
      <c r="AG31" s="957" t="str">
        <f t="shared" si="23"/>
        <v/>
      </c>
      <c r="AH31" s="953" t="str">
        <f t="shared" si="23"/>
        <v/>
      </c>
      <c r="AI31" s="953" t="str">
        <f t="shared" si="23"/>
        <v/>
      </c>
      <c r="AJ31" s="953" t="str">
        <f t="shared" si="23"/>
        <v/>
      </c>
      <c r="AK31" s="953" t="str">
        <f t="shared" si="23"/>
        <v/>
      </c>
      <c r="AL31" s="953" t="str">
        <f t="shared" si="23"/>
        <v/>
      </c>
      <c r="AM31" s="1241" t="str">
        <f t="shared" si="23"/>
        <v/>
      </c>
    </row>
    <row r="32" spans="2:39" ht="15.75" outlineLevel="1" thickBot="1" x14ac:dyDescent="0.35">
      <c r="B32" s="958"/>
      <c r="C32" s="769"/>
      <c r="D32" s="959"/>
      <c r="E32" s="959"/>
      <c r="F32" s="960"/>
      <c r="G32" s="960"/>
      <c r="H32" s="961"/>
      <c r="I32" s="770"/>
      <c r="J32" s="770"/>
      <c r="K32" s="962"/>
      <c r="L32" s="931"/>
      <c r="M32" s="963"/>
      <c r="N32" s="963"/>
      <c r="O32" s="963"/>
      <c r="P32" s="963"/>
      <c r="Q32" s="963"/>
      <c r="R32" s="963"/>
      <c r="S32" s="964"/>
      <c r="T32" s="933"/>
      <c r="U32" s="934"/>
      <c r="V32" s="934"/>
      <c r="W32" s="934"/>
      <c r="X32" s="965"/>
      <c r="Y32" s="935"/>
      <c r="Z32" s="966" t="str">
        <f t="shared" ref="Z32:AM32" si="24">IF(ISBLANK(L32),"",+L32/$K32/1000)</f>
        <v/>
      </c>
      <c r="AA32" s="967" t="str">
        <f t="shared" si="24"/>
        <v/>
      </c>
      <c r="AB32" s="967" t="str">
        <f t="shared" si="24"/>
        <v/>
      </c>
      <c r="AC32" s="967" t="str">
        <f t="shared" si="24"/>
        <v/>
      </c>
      <c r="AD32" s="967" t="str">
        <f t="shared" si="24"/>
        <v/>
      </c>
      <c r="AE32" s="967" t="str">
        <f t="shared" si="24"/>
        <v/>
      </c>
      <c r="AF32" s="967" t="str">
        <f t="shared" si="24"/>
        <v/>
      </c>
      <c r="AG32" s="968" t="str">
        <f t="shared" si="24"/>
        <v/>
      </c>
      <c r="AH32" s="953" t="str">
        <f t="shared" si="24"/>
        <v/>
      </c>
      <c r="AI32" s="953" t="str">
        <f t="shared" si="24"/>
        <v/>
      </c>
      <c r="AJ32" s="953" t="str">
        <f t="shared" si="24"/>
        <v/>
      </c>
      <c r="AK32" s="953" t="str">
        <f t="shared" si="24"/>
        <v/>
      </c>
      <c r="AL32" s="953" t="str">
        <f t="shared" si="24"/>
        <v/>
      </c>
      <c r="AM32" s="1241" t="str">
        <f t="shared" si="24"/>
        <v/>
      </c>
    </row>
    <row r="33" spans="2:39" ht="15.75" outlineLevel="1" thickBot="1" x14ac:dyDescent="0.35">
      <c r="B33" s="1940" t="s">
        <v>517</v>
      </c>
      <c r="C33" s="1941"/>
      <c r="D33" s="1941"/>
      <c r="E33" s="1941"/>
      <c r="F33" s="1941"/>
      <c r="G33" s="1941"/>
      <c r="H33" s="1941"/>
      <c r="I33" s="1941"/>
      <c r="J33" s="1941"/>
      <c r="K33" s="1941"/>
      <c r="L33" s="1942"/>
      <c r="M33" s="1943"/>
      <c r="N33" s="1943"/>
      <c r="O33" s="1943"/>
      <c r="P33" s="1943"/>
      <c r="Q33" s="1943"/>
      <c r="R33" s="1943"/>
      <c r="S33" s="1943"/>
      <c r="T33" s="1943"/>
      <c r="U33" s="1943"/>
      <c r="V33" s="1943"/>
      <c r="W33" s="1943"/>
      <c r="X33" s="1943"/>
      <c r="Y33" s="1944"/>
      <c r="Z33" s="969">
        <f t="shared" ref="Z33:AM33" si="25">INDEX(Z$62:Z$73,MATCH($C$23,$AN$62:$AN$73,0))</f>
        <v>95000</v>
      </c>
      <c r="AA33" s="970">
        <f t="shared" si="25"/>
        <v>95000</v>
      </c>
      <c r="AB33" s="970">
        <f t="shared" si="25"/>
        <v>5000</v>
      </c>
      <c r="AC33" s="970">
        <f t="shared" si="25"/>
        <v>5000</v>
      </c>
      <c r="AD33" s="970">
        <f t="shared" si="25"/>
        <v>5000</v>
      </c>
      <c r="AE33" s="970">
        <f t="shared" si="25"/>
        <v>1050</v>
      </c>
      <c r="AF33" s="970">
        <f t="shared" si="25"/>
        <v>1050</v>
      </c>
      <c r="AG33" s="971">
        <f t="shared" si="25"/>
        <v>1050</v>
      </c>
      <c r="AH33" s="972">
        <f t="shared" si="25"/>
        <v>18.149999999999999</v>
      </c>
      <c r="AI33" s="972">
        <f t="shared" si="25"/>
        <v>1653</v>
      </c>
      <c r="AJ33" s="972">
        <f t="shared" si="25"/>
        <v>52.5</v>
      </c>
      <c r="AK33" s="972">
        <f t="shared" si="25"/>
        <v>735</v>
      </c>
      <c r="AL33" s="973">
        <f t="shared" si="25"/>
        <v>4.1500000000000004</v>
      </c>
      <c r="AM33" s="973">
        <f t="shared" si="25"/>
        <v>370</v>
      </c>
    </row>
    <row r="34" spans="2:39" s="232" customFormat="1" ht="15.75" thickBot="1" x14ac:dyDescent="0.35">
      <c r="B34" s="995"/>
      <c r="C34" s="994"/>
      <c r="D34" s="994"/>
      <c r="E34" s="994"/>
      <c r="F34" s="994"/>
      <c r="G34" s="994"/>
      <c r="H34" s="994"/>
      <c r="I34" s="994"/>
      <c r="J34" s="994"/>
      <c r="K34" s="994"/>
      <c r="L34" s="974"/>
      <c r="M34" s="975"/>
      <c r="N34" s="975"/>
      <c r="O34" s="975"/>
      <c r="P34" s="975"/>
      <c r="Q34" s="975"/>
      <c r="R34" s="975"/>
      <c r="S34" s="975"/>
      <c r="T34" s="975"/>
      <c r="U34" s="975"/>
      <c r="V34" s="975"/>
      <c r="W34" s="975"/>
      <c r="X34" s="975"/>
      <c r="Y34" s="975"/>
      <c r="Z34" s="993"/>
      <c r="AA34" s="993"/>
      <c r="AB34" s="993"/>
      <c r="AC34" s="993"/>
      <c r="AD34" s="993"/>
      <c r="AE34" s="993"/>
      <c r="AF34" s="993"/>
      <c r="AG34" s="993"/>
      <c r="AH34" s="993"/>
      <c r="AI34" s="993"/>
      <c r="AJ34" s="993"/>
      <c r="AK34" s="993"/>
      <c r="AL34" s="993"/>
      <c r="AM34" s="993"/>
    </row>
    <row r="35" spans="2:39" ht="30.75" outlineLevel="1" thickBot="1" x14ac:dyDescent="0.35">
      <c r="B35" s="947" t="s">
        <v>522</v>
      </c>
      <c r="C35" s="948" t="s">
        <v>156</v>
      </c>
      <c r="D35" s="949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  <c r="U35" s="949"/>
      <c r="V35" s="949"/>
      <c r="W35" s="949"/>
      <c r="X35" s="949"/>
      <c r="Y35" s="949"/>
      <c r="Z35" s="976"/>
      <c r="AA35" s="976"/>
      <c r="AB35" s="976"/>
      <c r="AC35" s="976"/>
      <c r="AD35" s="976"/>
      <c r="AE35" s="976"/>
      <c r="AF35" s="976"/>
      <c r="AG35" s="976"/>
      <c r="AH35" s="976"/>
      <c r="AI35" s="976"/>
      <c r="AJ35" s="976"/>
      <c r="AK35" s="976"/>
      <c r="AL35" s="976"/>
      <c r="AM35" s="977"/>
    </row>
    <row r="36" spans="2:39" outlineLevel="1" x14ac:dyDescent="0.3">
      <c r="B36" s="958">
        <v>42489</v>
      </c>
      <c r="C36" s="895" t="s">
        <v>10</v>
      </c>
      <c r="D36" s="978">
        <v>0.70833333333333304</v>
      </c>
      <c r="E36" s="978">
        <v>0.73611111111111105</v>
      </c>
      <c r="F36" s="979">
        <f>MINUTE(E36-D36)</f>
        <v>40</v>
      </c>
      <c r="G36" s="979">
        <v>108.16</v>
      </c>
      <c r="H36" s="896">
        <f>(F36)*G36/1000</f>
        <v>4.3263999999999996</v>
      </c>
      <c r="I36" s="779">
        <v>14</v>
      </c>
      <c r="J36" s="779">
        <v>900</v>
      </c>
      <c r="K36" s="897">
        <f>+H36/1000*273/(273+I36)*J36/1013</f>
        <v>3.6562887342595036E-3</v>
      </c>
      <c r="L36" s="980">
        <v>50000</v>
      </c>
      <c r="M36" s="899">
        <v>1</v>
      </c>
      <c r="N36" s="899">
        <v>50000</v>
      </c>
      <c r="O36" s="899">
        <v>50000</v>
      </c>
      <c r="P36" s="899">
        <v>50000</v>
      </c>
      <c r="Q36" s="899">
        <v>50000</v>
      </c>
      <c r="R36" s="899">
        <v>50000</v>
      </c>
      <c r="S36" s="900">
        <v>50000</v>
      </c>
      <c r="T36" s="898">
        <v>50000</v>
      </c>
      <c r="U36" s="899">
        <v>50000</v>
      </c>
      <c r="V36" s="899">
        <v>50000</v>
      </c>
      <c r="W36" s="899">
        <v>50000</v>
      </c>
      <c r="X36" s="981">
        <v>50000</v>
      </c>
      <c r="Y36" s="982">
        <v>50000</v>
      </c>
      <c r="Z36" s="901">
        <f>IF(ISBLANK(L36),"",+L36/$K36/1000)</f>
        <v>13675.068801733007</v>
      </c>
      <c r="AA36" s="902">
        <f t="shared" ref="AA36:AM36" si="26">IF(ISBLANK(M36),"",+M36/$K36/1000)</f>
        <v>0.27350137603466007</v>
      </c>
      <c r="AB36" s="902">
        <f t="shared" si="26"/>
        <v>13675.068801733007</v>
      </c>
      <c r="AC36" s="902">
        <f t="shared" si="26"/>
        <v>13675.068801733007</v>
      </c>
      <c r="AD36" s="902">
        <f t="shared" si="26"/>
        <v>13675.068801733007</v>
      </c>
      <c r="AE36" s="902">
        <f t="shared" si="26"/>
        <v>13675.068801733007</v>
      </c>
      <c r="AF36" s="902">
        <f t="shared" si="26"/>
        <v>13675.068801733007</v>
      </c>
      <c r="AG36" s="903">
        <f t="shared" si="26"/>
        <v>13675.068801733007</v>
      </c>
      <c r="AH36" s="904">
        <f t="shared" si="26"/>
        <v>13675.068801733007</v>
      </c>
      <c r="AI36" s="905">
        <f t="shared" si="26"/>
        <v>13675.068801733007</v>
      </c>
      <c r="AJ36" s="905">
        <f t="shared" si="26"/>
        <v>13675.068801733007</v>
      </c>
      <c r="AK36" s="905">
        <f t="shared" si="26"/>
        <v>13675.068801733007</v>
      </c>
      <c r="AL36" s="905">
        <f t="shared" si="26"/>
        <v>13675.068801733007</v>
      </c>
      <c r="AM36" s="983">
        <f t="shared" si="26"/>
        <v>13675.068801733007</v>
      </c>
    </row>
    <row r="37" spans="2:39" outlineLevel="1" x14ac:dyDescent="0.3">
      <c r="B37" s="958">
        <v>42587</v>
      </c>
      <c r="C37" s="705" t="s">
        <v>11</v>
      </c>
      <c r="D37" s="923">
        <v>0.75</v>
      </c>
      <c r="E37" s="923">
        <v>0.77777777777777801</v>
      </c>
      <c r="F37" s="924">
        <f>MINUTE(E37-D37)</f>
        <v>40</v>
      </c>
      <c r="G37" s="924">
        <v>109.16</v>
      </c>
      <c r="H37" s="925">
        <f>(F37)*G37/1000</f>
        <v>4.3663999999999996</v>
      </c>
      <c r="I37" s="706">
        <v>20</v>
      </c>
      <c r="J37" s="706">
        <v>900</v>
      </c>
      <c r="K37" s="926">
        <f>+H37/1000*273/(273+I37)*J37/1013</f>
        <v>3.6145281308855182E-3</v>
      </c>
      <c r="L37" s="984">
        <v>50000</v>
      </c>
      <c r="M37" s="910">
        <v>50000</v>
      </c>
      <c r="N37" s="910">
        <v>50000</v>
      </c>
      <c r="O37" s="910">
        <v>50000</v>
      </c>
      <c r="P37" s="910">
        <v>50000</v>
      </c>
      <c r="Q37" s="910">
        <v>50000</v>
      </c>
      <c r="R37" s="910">
        <v>50000</v>
      </c>
      <c r="S37" s="911">
        <v>50000</v>
      </c>
      <c r="T37" s="909">
        <v>50000</v>
      </c>
      <c r="U37" s="910">
        <v>50000</v>
      </c>
      <c r="V37" s="910">
        <v>50000</v>
      </c>
      <c r="W37" s="910">
        <v>50000</v>
      </c>
      <c r="X37" s="985">
        <v>50000</v>
      </c>
      <c r="Y37" s="986">
        <v>50000</v>
      </c>
      <c r="Z37" s="915">
        <f>IF(ISBLANK(L37),"",+L37/$K37/1000)</f>
        <v>13833.064286527095</v>
      </c>
      <c r="AA37" s="916">
        <f t="shared" ref="AA37:AM37" si="27">IF(ISBLANK(M37),"",+M37/$K37/1000)</f>
        <v>13833.064286527095</v>
      </c>
      <c r="AB37" s="916">
        <f t="shared" si="27"/>
        <v>13833.064286527095</v>
      </c>
      <c r="AC37" s="916">
        <f t="shared" si="27"/>
        <v>13833.064286527095</v>
      </c>
      <c r="AD37" s="916">
        <f t="shared" si="27"/>
        <v>13833.064286527095</v>
      </c>
      <c r="AE37" s="916">
        <f t="shared" si="27"/>
        <v>13833.064286527095</v>
      </c>
      <c r="AF37" s="916">
        <f t="shared" si="27"/>
        <v>13833.064286527095</v>
      </c>
      <c r="AG37" s="917">
        <f t="shared" si="27"/>
        <v>13833.064286527095</v>
      </c>
      <c r="AH37" s="918">
        <f t="shared" si="27"/>
        <v>13833.064286527095</v>
      </c>
      <c r="AI37" s="919">
        <f t="shared" si="27"/>
        <v>13833.064286527095</v>
      </c>
      <c r="AJ37" s="919">
        <f t="shared" si="27"/>
        <v>13833.064286527095</v>
      </c>
      <c r="AK37" s="919">
        <f t="shared" si="27"/>
        <v>13833.064286527095</v>
      </c>
      <c r="AL37" s="919">
        <f t="shared" si="27"/>
        <v>13833.064286527095</v>
      </c>
      <c r="AM37" s="987">
        <f t="shared" si="27"/>
        <v>13833.064286527095</v>
      </c>
    </row>
    <row r="38" spans="2:39" outlineLevel="1" x14ac:dyDescent="0.3">
      <c r="B38" s="958"/>
      <c r="C38" s="705"/>
      <c r="D38" s="923"/>
      <c r="E38" s="923"/>
      <c r="F38" s="924"/>
      <c r="G38" s="924"/>
      <c r="H38" s="925"/>
      <c r="I38" s="706"/>
      <c r="J38" s="706"/>
      <c r="K38" s="926"/>
      <c r="L38" s="921"/>
      <c r="M38" s="988"/>
      <c r="N38" s="988"/>
      <c r="O38" s="988"/>
      <c r="P38" s="988"/>
      <c r="Q38" s="988"/>
      <c r="R38" s="988"/>
      <c r="S38" s="989"/>
      <c r="T38" s="920"/>
      <c r="U38" s="988"/>
      <c r="V38" s="988"/>
      <c r="W38" s="988"/>
      <c r="X38" s="990"/>
      <c r="Y38" s="922"/>
      <c r="Z38" s="915" t="str">
        <f t="shared" ref="Z38:Z43" si="28">IF(ISBLANK(L38),"",+L38/$K38/1000)</f>
        <v/>
      </c>
      <c r="AA38" s="916" t="str">
        <f t="shared" ref="AA38:AA43" si="29">IF(ISBLANK(M38),"",+M38/$K38/1000)</f>
        <v/>
      </c>
      <c r="AB38" s="916" t="str">
        <f t="shared" ref="AB38:AB43" si="30">IF(ISBLANK(N38),"",+N38/$K38/1000)</f>
        <v/>
      </c>
      <c r="AC38" s="916" t="str">
        <f t="shared" ref="AC38:AC43" si="31">IF(ISBLANK(O38),"",+O38/$K38/1000)</f>
        <v/>
      </c>
      <c r="AD38" s="916" t="str">
        <f t="shared" ref="AD38:AD43" si="32">IF(ISBLANK(P38),"",+P38/$K38/1000)</f>
        <v/>
      </c>
      <c r="AE38" s="916" t="str">
        <f t="shared" ref="AE38:AE43" si="33">IF(ISBLANK(Q38),"",+Q38/$K38/1000)</f>
        <v/>
      </c>
      <c r="AF38" s="916" t="str">
        <f t="shared" ref="AF38:AF43" si="34">IF(ISBLANK(R38),"",+R38/$K38/1000)</f>
        <v/>
      </c>
      <c r="AG38" s="917" t="str">
        <f t="shared" ref="AG38:AG43" si="35">IF(ISBLANK(S38),"",+S38/$K38/1000)</f>
        <v/>
      </c>
      <c r="AH38" s="918" t="str">
        <f t="shared" ref="AH38:AH43" si="36">IF(ISBLANK(T38),"",+T38/$K38/1000)</f>
        <v/>
      </c>
      <c r="AI38" s="919" t="str">
        <f t="shared" ref="AI38:AI43" si="37">IF(ISBLANK(U38),"",+U38/$K38/1000)</f>
        <v/>
      </c>
      <c r="AJ38" s="919" t="str">
        <f t="shared" ref="AJ38:AJ43" si="38">IF(ISBLANK(V38),"",+V38/$K38/1000)</f>
        <v/>
      </c>
      <c r="AK38" s="919" t="str">
        <f t="shared" ref="AK38:AK43" si="39">IF(ISBLANK(W38),"",+W38/$K38/1000)</f>
        <v/>
      </c>
      <c r="AL38" s="919" t="str">
        <f t="shared" ref="AL38:AL43" si="40">IF(ISBLANK(X38),"",+X38/$K38/1000)</f>
        <v/>
      </c>
      <c r="AM38" s="987" t="str">
        <f t="shared" ref="AM38:AM43" si="41">IF(ISBLANK(Y38),"",+Y38/$K38/1000)</f>
        <v/>
      </c>
    </row>
    <row r="39" spans="2:39" outlineLevel="1" x14ac:dyDescent="0.3">
      <c r="B39" s="958"/>
      <c r="C39" s="705"/>
      <c r="D39" s="923"/>
      <c r="E39" s="923"/>
      <c r="F39" s="924"/>
      <c r="G39" s="924"/>
      <c r="H39" s="925"/>
      <c r="I39" s="706"/>
      <c r="J39" s="706"/>
      <c r="K39" s="926"/>
      <c r="L39" s="921"/>
      <c r="M39" s="988"/>
      <c r="N39" s="988"/>
      <c r="O39" s="988"/>
      <c r="P39" s="988"/>
      <c r="Q39" s="988"/>
      <c r="R39" s="988"/>
      <c r="S39" s="989"/>
      <c r="T39" s="920"/>
      <c r="U39" s="988"/>
      <c r="V39" s="988"/>
      <c r="W39" s="988"/>
      <c r="X39" s="990"/>
      <c r="Y39" s="922"/>
      <c r="Z39" s="915" t="str">
        <f t="shared" si="28"/>
        <v/>
      </c>
      <c r="AA39" s="916" t="str">
        <f t="shared" si="29"/>
        <v/>
      </c>
      <c r="AB39" s="916" t="str">
        <f t="shared" si="30"/>
        <v/>
      </c>
      <c r="AC39" s="916" t="str">
        <f t="shared" si="31"/>
        <v/>
      </c>
      <c r="AD39" s="916" t="str">
        <f t="shared" si="32"/>
        <v/>
      </c>
      <c r="AE39" s="916" t="str">
        <f t="shared" si="33"/>
        <v/>
      </c>
      <c r="AF39" s="916" t="str">
        <f t="shared" si="34"/>
        <v/>
      </c>
      <c r="AG39" s="917" t="str">
        <f t="shared" si="35"/>
        <v/>
      </c>
      <c r="AH39" s="918" t="str">
        <f t="shared" si="36"/>
        <v/>
      </c>
      <c r="AI39" s="919" t="str">
        <f t="shared" si="37"/>
        <v/>
      </c>
      <c r="AJ39" s="919" t="str">
        <f t="shared" si="38"/>
        <v/>
      </c>
      <c r="AK39" s="919" t="str">
        <f t="shared" si="39"/>
        <v/>
      </c>
      <c r="AL39" s="919" t="str">
        <f t="shared" si="40"/>
        <v/>
      </c>
      <c r="AM39" s="987" t="str">
        <f t="shared" si="41"/>
        <v/>
      </c>
    </row>
    <row r="40" spans="2:39" outlineLevel="1" x14ac:dyDescent="0.3">
      <c r="B40" s="958"/>
      <c r="C40" s="705"/>
      <c r="D40" s="923"/>
      <c r="E40" s="923"/>
      <c r="F40" s="924"/>
      <c r="G40" s="924"/>
      <c r="H40" s="925"/>
      <c r="I40" s="706"/>
      <c r="J40" s="706"/>
      <c r="K40" s="926"/>
      <c r="L40" s="921"/>
      <c r="M40" s="988"/>
      <c r="N40" s="988"/>
      <c r="O40" s="988"/>
      <c r="P40" s="988"/>
      <c r="Q40" s="988"/>
      <c r="R40" s="988"/>
      <c r="S40" s="989"/>
      <c r="T40" s="920"/>
      <c r="U40" s="988"/>
      <c r="V40" s="988"/>
      <c r="W40" s="988"/>
      <c r="X40" s="990"/>
      <c r="Y40" s="922"/>
      <c r="Z40" s="915" t="str">
        <f t="shared" si="28"/>
        <v/>
      </c>
      <c r="AA40" s="916" t="str">
        <f t="shared" si="29"/>
        <v/>
      </c>
      <c r="AB40" s="916" t="str">
        <f t="shared" si="30"/>
        <v/>
      </c>
      <c r="AC40" s="916" t="str">
        <f t="shared" si="31"/>
        <v/>
      </c>
      <c r="AD40" s="916" t="str">
        <f t="shared" si="32"/>
        <v/>
      </c>
      <c r="AE40" s="916" t="str">
        <f t="shared" si="33"/>
        <v/>
      </c>
      <c r="AF40" s="916" t="str">
        <f t="shared" si="34"/>
        <v/>
      </c>
      <c r="AG40" s="917" t="str">
        <f t="shared" si="35"/>
        <v/>
      </c>
      <c r="AH40" s="918" t="str">
        <f t="shared" si="36"/>
        <v/>
      </c>
      <c r="AI40" s="919" t="str">
        <f t="shared" si="37"/>
        <v/>
      </c>
      <c r="AJ40" s="919" t="str">
        <f t="shared" si="38"/>
        <v/>
      </c>
      <c r="AK40" s="919" t="str">
        <f t="shared" si="39"/>
        <v/>
      </c>
      <c r="AL40" s="919" t="str">
        <f t="shared" si="40"/>
        <v/>
      </c>
      <c r="AM40" s="987" t="str">
        <f t="shared" si="41"/>
        <v/>
      </c>
    </row>
    <row r="41" spans="2:39" outlineLevel="1" x14ac:dyDescent="0.3">
      <c r="B41" s="958"/>
      <c r="C41" s="705"/>
      <c r="D41" s="923"/>
      <c r="E41" s="923"/>
      <c r="F41" s="924"/>
      <c r="G41" s="924"/>
      <c r="H41" s="925"/>
      <c r="I41" s="706"/>
      <c r="J41" s="706"/>
      <c r="K41" s="926"/>
      <c r="L41" s="921"/>
      <c r="M41" s="988"/>
      <c r="N41" s="988"/>
      <c r="O41" s="988"/>
      <c r="P41" s="988"/>
      <c r="Q41" s="988"/>
      <c r="R41" s="988"/>
      <c r="S41" s="989"/>
      <c r="T41" s="920"/>
      <c r="U41" s="988"/>
      <c r="V41" s="988"/>
      <c r="W41" s="988"/>
      <c r="X41" s="990"/>
      <c r="Y41" s="922"/>
      <c r="Z41" s="915" t="str">
        <f t="shared" si="28"/>
        <v/>
      </c>
      <c r="AA41" s="916" t="str">
        <f t="shared" si="29"/>
        <v/>
      </c>
      <c r="AB41" s="916" t="str">
        <f t="shared" si="30"/>
        <v/>
      </c>
      <c r="AC41" s="916" t="str">
        <f t="shared" si="31"/>
        <v/>
      </c>
      <c r="AD41" s="916" t="str">
        <f t="shared" si="32"/>
        <v/>
      </c>
      <c r="AE41" s="916" t="str">
        <f t="shared" si="33"/>
        <v/>
      </c>
      <c r="AF41" s="916" t="str">
        <f t="shared" si="34"/>
        <v/>
      </c>
      <c r="AG41" s="917" t="str">
        <f t="shared" si="35"/>
        <v/>
      </c>
      <c r="AH41" s="918" t="str">
        <f t="shared" si="36"/>
        <v/>
      </c>
      <c r="AI41" s="919" t="str">
        <f t="shared" si="37"/>
        <v/>
      </c>
      <c r="AJ41" s="919" t="str">
        <f t="shared" si="38"/>
        <v/>
      </c>
      <c r="AK41" s="919" t="str">
        <f t="shared" si="39"/>
        <v/>
      </c>
      <c r="AL41" s="919" t="str">
        <f t="shared" si="40"/>
        <v/>
      </c>
      <c r="AM41" s="987" t="str">
        <f t="shared" si="41"/>
        <v/>
      </c>
    </row>
    <row r="42" spans="2:39" outlineLevel="1" x14ac:dyDescent="0.3">
      <c r="B42" s="958"/>
      <c r="C42" s="705"/>
      <c r="D42" s="923"/>
      <c r="E42" s="923"/>
      <c r="F42" s="924"/>
      <c r="G42" s="924"/>
      <c r="H42" s="925"/>
      <c r="I42" s="706"/>
      <c r="J42" s="706"/>
      <c r="K42" s="926"/>
      <c r="L42" s="921"/>
      <c r="M42" s="988"/>
      <c r="N42" s="988"/>
      <c r="O42" s="988"/>
      <c r="P42" s="988"/>
      <c r="Q42" s="988"/>
      <c r="R42" s="988"/>
      <c r="S42" s="989"/>
      <c r="T42" s="920"/>
      <c r="U42" s="988"/>
      <c r="V42" s="988"/>
      <c r="W42" s="988"/>
      <c r="X42" s="990"/>
      <c r="Y42" s="922"/>
      <c r="Z42" s="915" t="str">
        <f t="shared" si="28"/>
        <v/>
      </c>
      <c r="AA42" s="916" t="str">
        <f t="shared" si="29"/>
        <v/>
      </c>
      <c r="AB42" s="916" t="str">
        <f t="shared" si="30"/>
        <v/>
      </c>
      <c r="AC42" s="916" t="str">
        <f t="shared" si="31"/>
        <v/>
      </c>
      <c r="AD42" s="916" t="str">
        <f t="shared" si="32"/>
        <v/>
      </c>
      <c r="AE42" s="916" t="str">
        <f t="shared" si="33"/>
        <v/>
      </c>
      <c r="AF42" s="916" t="str">
        <f t="shared" si="34"/>
        <v/>
      </c>
      <c r="AG42" s="917" t="str">
        <f t="shared" si="35"/>
        <v/>
      </c>
      <c r="AH42" s="918" t="str">
        <f t="shared" si="36"/>
        <v/>
      </c>
      <c r="AI42" s="919" t="str">
        <f t="shared" si="37"/>
        <v/>
      </c>
      <c r="AJ42" s="919" t="str">
        <f t="shared" si="38"/>
        <v/>
      </c>
      <c r="AK42" s="919" t="str">
        <f t="shared" si="39"/>
        <v/>
      </c>
      <c r="AL42" s="919" t="str">
        <f t="shared" si="40"/>
        <v/>
      </c>
      <c r="AM42" s="987" t="str">
        <f t="shared" si="41"/>
        <v/>
      </c>
    </row>
    <row r="43" spans="2:39" outlineLevel="1" x14ac:dyDescent="0.3">
      <c r="B43" s="958"/>
      <c r="C43" s="705"/>
      <c r="D43" s="923"/>
      <c r="E43" s="923"/>
      <c r="F43" s="924"/>
      <c r="G43" s="924"/>
      <c r="H43" s="925"/>
      <c r="I43" s="706"/>
      <c r="J43" s="706"/>
      <c r="K43" s="926"/>
      <c r="L43" s="921"/>
      <c r="M43" s="988"/>
      <c r="N43" s="988"/>
      <c r="O43" s="988"/>
      <c r="P43" s="988"/>
      <c r="Q43" s="988"/>
      <c r="R43" s="988"/>
      <c r="S43" s="989"/>
      <c r="T43" s="920"/>
      <c r="U43" s="988"/>
      <c r="V43" s="988"/>
      <c r="W43" s="988"/>
      <c r="X43" s="990"/>
      <c r="Y43" s="922"/>
      <c r="Z43" s="915" t="str">
        <f t="shared" si="28"/>
        <v/>
      </c>
      <c r="AA43" s="916" t="str">
        <f t="shared" si="29"/>
        <v/>
      </c>
      <c r="AB43" s="916" t="str">
        <f t="shared" si="30"/>
        <v/>
      </c>
      <c r="AC43" s="916" t="str">
        <f t="shared" si="31"/>
        <v/>
      </c>
      <c r="AD43" s="916" t="str">
        <f t="shared" si="32"/>
        <v/>
      </c>
      <c r="AE43" s="916" t="str">
        <f t="shared" si="33"/>
        <v/>
      </c>
      <c r="AF43" s="916" t="str">
        <f t="shared" si="34"/>
        <v/>
      </c>
      <c r="AG43" s="917" t="str">
        <f t="shared" si="35"/>
        <v/>
      </c>
      <c r="AH43" s="918" t="str">
        <f t="shared" si="36"/>
        <v/>
      </c>
      <c r="AI43" s="919" t="str">
        <f t="shared" si="37"/>
        <v/>
      </c>
      <c r="AJ43" s="919" t="str">
        <f t="shared" si="38"/>
        <v/>
      </c>
      <c r="AK43" s="919" t="str">
        <f t="shared" si="39"/>
        <v/>
      </c>
      <c r="AL43" s="919" t="str">
        <f t="shared" si="40"/>
        <v/>
      </c>
      <c r="AM43" s="987" t="str">
        <f t="shared" si="41"/>
        <v/>
      </c>
    </row>
    <row r="44" spans="2:39" ht="15.75" outlineLevel="1" thickBot="1" x14ac:dyDescent="0.35">
      <c r="B44" s="958"/>
      <c r="C44" s="707"/>
      <c r="D44" s="927"/>
      <c r="E44" s="927"/>
      <c r="F44" s="928"/>
      <c r="G44" s="928"/>
      <c r="H44" s="929"/>
      <c r="I44" s="708"/>
      <c r="J44" s="708"/>
      <c r="K44" s="930"/>
      <c r="L44" s="932"/>
      <c r="M44" s="963"/>
      <c r="N44" s="963"/>
      <c r="O44" s="963"/>
      <c r="P44" s="963"/>
      <c r="Q44" s="963"/>
      <c r="R44" s="963"/>
      <c r="S44" s="964"/>
      <c r="T44" s="933"/>
      <c r="U44" s="934"/>
      <c r="V44" s="934"/>
      <c r="W44" s="934"/>
      <c r="X44" s="965"/>
      <c r="Y44" s="991"/>
      <c r="Z44" s="936" t="str">
        <f t="shared" ref="Z44:AM44" si="42">IF(ISBLANK(L44),"",+L44/$K44/1000)</f>
        <v/>
      </c>
      <c r="AA44" s="937" t="str">
        <f t="shared" si="42"/>
        <v/>
      </c>
      <c r="AB44" s="937" t="str">
        <f t="shared" si="42"/>
        <v/>
      </c>
      <c r="AC44" s="937" t="str">
        <f t="shared" si="42"/>
        <v/>
      </c>
      <c r="AD44" s="937" t="str">
        <f t="shared" si="42"/>
        <v/>
      </c>
      <c r="AE44" s="937" t="str">
        <f t="shared" si="42"/>
        <v/>
      </c>
      <c r="AF44" s="937" t="str">
        <f t="shared" si="42"/>
        <v/>
      </c>
      <c r="AG44" s="938" t="str">
        <f t="shared" si="42"/>
        <v/>
      </c>
      <c r="AH44" s="939" t="str">
        <f t="shared" si="42"/>
        <v/>
      </c>
      <c r="AI44" s="940" t="str">
        <f t="shared" si="42"/>
        <v/>
      </c>
      <c r="AJ44" s="940" t="str">
        <f t="shared" si="42"/>
        <v/>
      </c>
      <c r="AK44" s="940" t="str">
        <f t="shared" si="42"/>
        <v/>
      </c>
      <c r="AL44" s="940" t="str">
        <f t="shared" si="42"/>
        <v/>
      </c>
      <c r="AM44" s="992" t="str">
        <f t="shared" si="42"/>
        <v/>
      </c>
    </row>
    <row r="45" spans="2:39" ht="13.9" customHeight="1" outlineLevel="1" thickBot="1" x14ac:dyDescent="0.35">
      <c r="B45" s="1940" t="s">
        <v>518</v>
      </c>
      <c r="C45" s="1941"/>
      <c r="D45" s="1941"/>
      <c r="E45" s="1941"/>
      <c r="F45" s="1941"/>
      <c r="G45" s="1941"/>
      <c r="H45" s="1941"/>
      <c r="I45" s="1941"/>
      <c r="J45" s="1941"/>
      <c r="K45" s="1941"/>
      <c r="L45" s="1942"/>
      <c r="M45" s="1943"/>
      <c r="N45" s="1943"/>
      <c r="O45" s="1943"/>
      <c r="P45" s="1943"/>
      <c r="Q45" s="1943"/>
      <c r="R45" s="1943"/>
      <c r="S45" s="1943"/>
      <c r="T45" s="1943"/>
      <c r="U45" s="1943"/>
      <c r="V45" s="1943"/>
      <c r="W45" s="1943"/>
      <c r="X45" s="1943"/>
      <c r="Y45" s="1944"/>
      <c r="Z45" s="970">
        <f>INDEX(Z$62:Z$73,MATCH($C$35,$AN$62:$AN$73,0))</f>
        <v>95000</v>
      </c>
      <c r="AA45" s="970">
        <f t="shared" ref="AA45:AM45" si="43">INDEX(AA$62:AA$73,MATCH($C$35,$AN$62:$AN$73,0))</f>
        <v>95000</v>
      </c>
      <c r="AB45" s="970">
        <f t="shared" si="43"/>
        <v>5000</v>
      </c>
      <c r="AC45" s="970">
        <f t="shared" si="43"/>
        <v>5000</v>
      </c>
      <c r="AD45" s="970">
        <f t="shared" si="43"/>
        <v>5000</v>
      </c>
      <c r="AE45" s="970">
        <f t="shared" si="43"/>
        <v>1050</v>
      </c>
      <c r="AF45" s="970">
        <f t="shared" si="43"/>
        <v>1050</v>
      </c>
      <c r="AG45" s="971">
        <f t="shared" si="43"/>
        <v>1050</v>
      </c>
      <c r="AH45" s="972">
        <f t="shared" si="43"/>
        <v>18.149999999999999</v>
      </c>
      <c r="AI45" s="972">
        <f t="shared" si="43"/>
        <v>1653</v>
      </c>
      <c r="AJ45" s="972">
        <f t="shared" si="43"/>
        <v>52.5</v>
      </c>
      <c r="AK45" s="972">
        <f t="shared" si="43"/>
        <v>735</v>
      </c>
      <c r="AL45" s="973">
        <f t="shared" si="43"/>
        <v>4.1500000000000004</v>
      </c>
      <c r="AM45" s="973">
        <f t="shared" si="43"/>
        <v>370</v>
      </c>
    </row>
    <row r="46" spans="2:39" s="200" customFormat="1" ht="13.9" customHeight="1" thickBot="1" x14ac:dyDescent="0.35">
      <c r="B46" s="1244"/>
      <c r="C46" s="803"/>
      <c r="D46" s="803"/>
      <c r="E46" s="803"/>
      <c r="F46" s="803"/>
      <c r="G46" s="803"/>
      <c r="H46" s="803"/>
      <c r="I46" s="803"/>
      <c r="J46" s="803"/>
      <c r="K46" s="803"/>
      <c r="L46" s="974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93"/>
      <c r="AA46" s="993"/>
      <c r="AB46" s="993"/>
      <c r="AC46" s="993"/>
      <c r="AD46" s="993"/>
      <c r="AE46" s="993"/>
      <c r="AF46" s="993"/>
      <c r="AG46" s="993"/>
      <c r="AH46" s="993"/>
      <c r="AI46" s="993"/>
      <c r="AJ46" s="993"/>
      <c r="AK46" s="993"/>
      <c r="AL46" s="993"/>
      <c r="AM46" s="993"/>
    </row>
    <row r="47" spans="2:39" ht="30.75" outlineLevel="1" thickBot="1" x14ac:dyDescent="0.35">
      <c r="B47" s="947" t="s">
        <v>523</v>
      </c>
      <c r="C47" s="948" t="s">
        <v>156</v>
      </c>
      <c r="D47" s="949"/>
      <c r="E47" s="949"/>
      <c r="F47" s="949"/>
      <c r="G47" s="949"/>
      <c r="H47" s="949"/>
      <c r="I47" s="949"/>
      <c r="J47" s="949"/>
      <c r="K47" s="949"/>
      <c r="L47" s="949"/>
      <c r="M47" s="949"/>
      <c r="N47" s="949"/>
      <c r="O47" s="949"/>
      <c r="P47" s="949"/>
      <c r="Q47" s="949"/>
      <c r="R47" s="949"/>
      <c r="S47" s="949"/>
      <c r="T47" s="949"/>
      <c r="U47" s="949"/>
      <c r="V47" s="949"/>
      <c r="W47" s="949"/>
      <c r="X47" s="949"/>
      <c r="Y47" s="949"/>
      <c r="Z47" s="976"/>
      <c r="AA47" s="976"/>
      <c r="AB47" s="976"/>
      <c r="AC47" s="976"/>
      <c r="AD47" s="976"/>
      <c r="AE47" s="976"/>
      <c r="AF47" s="976"/>
      <c r="AG47" s="976"/>
      <c r="AH47" s="976"/>
      <c r="AI47" s="976"/>
      <c r="AJ47" s="976"/>
      <c r="AK47" s="976"/>
      <c r="AL47" s="976"/>
      <c r="AM47" s="977"/>
    </row>
    <row r="48" spans="2:39" outlineLevel="1" x14ac:dyDescent="0.3">
      <c r="B48" s="958">
        <v>42489</v>
      </c>
      <c r="C48" s="700" t="s">
        <v>10</v>
      </c>
      <c r="D48" s="906">
        <v>0.70833333333333304</v>
      </c>
      <c r="E48" s="906">
        <v>0.73611111111111105</v>
      </c>
      <c r="F48" s="907">
        <v>40</v>
      </c>
      <c r="G48" s="907">
        <v>108.16</v>
      </c>
      <c r="H48" s="908">
        <v>4.3263999999999996</v>
      </c>
      <c r="I48" s="701">
        <v>14</v>
      </c>
      <c r="J48" s="701">
        <v>900</v>
      </c>
      <c r="K48" s="952">
        <v>3.6562887342595036E-3</v>
      </c>
      <c r="L48" s="898">
        <v>50000</v>
      </c>
      <c r="M48" s="899">
        <v>50000</v>
      </c>
      <c r="N48" s="899">
        <v>50000</v>
      </c>
      <c r="O48" s="899">
        <v>50000</v>
      </c>
      <c r="P48" s="899">
        <v>50000</v>
      </c>
      <c r="Q48" s="899">
        <v>50000</v>
      </c>
      <c r="R48" s="899">
        <v>50000</v>
      </c>
      <c r="S48" s="900">
        <v>50000</v>
      </c>
      <c r="T48" s="898">
        <v>50000</v>
      </c>
      <c r="U48" s="899">
        <v>50000</v>
      </c>
      <c r="V48" s="899">
        <v>50000</v>
      </c>
      <c r="W48" s="899">
        <v>50000</v>
      </c>
      <c r="X48" s="981">
        <v>50000</v>
      </c>
      <c r="Y48" s="982">
        <v>50000</v>
      </c>
      <c r="Z48" s="901">
        <f>IF(ISBLANK(L48),"",+L48/$K48/1000)</f>
        <v>13675.068801733007</v>
      </c>
      <c r="AA48" s="902">
        <f t="shared" ref="AA48:AM48" si="44">IF(ISBLANK(M48),"",+M48/$K48/1000)</f>
        <v>13675.068801733007</v>
      </c>
      <c r="AB48" s="902">
        <f t="shared" si="44"/>
        <v>13675.068801733007</v>
      </c>
      <c r="AC48" s="902">
        <f t="shared" si="44"/>
        <v>13675.068801733007</v>
      </c>
      <c r="AD48" s="902">
        <f t="shared" si="44"/>
        <v>13675.068801733007</v>
      </c>
      <c r="AE48" s="902">
        <f t="shared" si="44"/>
        <v>13675.068801733007</v>
      </c>
      <c r="AF48" s="902">
        <f t="shared" si="44"/>
        <v>13675.068801733007</v>
      </c>
      <c r="AG48" s="903">
        <f t="shared" si="44"/>
        <v>13675.068801733007</v>
      </c>
      <c r="AH48" s="904">
        <f t="shared" si="44"/>
        <v>13675.068801733007</v>
      </c>
      <c r="AI48" s="905">
        <f t="shared" si="44"/>
        <v>13675.068801733007</v>
      </c>
      <c r="AJ48" s="905">
        <f t="shared" si="44"/>
        <v>13675.068801733007</v>
      </c>
      <c r="AK48" s="905">
        <f t="shared" si="44"/>
        <v>13675.068801733007</v>
      </c>
      <c r="AL48" s="905">
        <f t="shared" si="44"/>
        <v>13675.068801733007</v>
      </c>
      <c r="AM48" s="983">
        <f t="shared" si="44"/>
        <v>13675.068801733007</v>
      </c>
    </row>
    <row r="49" spans="2:40" outlineLevel="1" x14ac:dyDescent="0.3">
      <c r="B49" s="958">
        <v>42587</v>
      </c>
      <c r="C49" s="705" t="s">
        <v>11</v>
      </c>
      <c r="D49" s="906">
        <v>0.75</v>
      </c>
      <c r="E49" s="906">
        <v>0.77777777777777801</v>
      </c>
      <c r="F49" s="907">
        <v>40</v>
      </c>
      <c r="G49" s="907">
        <v>109.16</v>
      </c>
      <c r="H49" s="908">
        <v>4.3663999999999996</v>
      </c>
      <c r="I49" s="701">
        <v>20</v>
      </c>
      <c r="J49" s="701">
        <v>900</v>
      </c>
      <c r="K49" s="952">
        <v>3.6145281308855182E-3</v>
      </c>
      <c r="L49" s="909">
        <v>50000</v>
      </c>
      <c r="M49" s="910">
        <v>50000</v>
      </c>
      <c r="N49" s="910">
        <v>50000</v>
      </c>
      <c r="O49" s="910">
        <v>50000</v>
      </c>
      <c r="P49" s="910">
        <v>50000</v>
      </c>
      <c r="Q49" s="910">
        <v>50000</v>
      </c>
      <c r="R49" s="910">
        <v>50000</v>
      </c>
      <c r="S49" s="911">
        <v>50000</v>
      </c>
      <c r="T49" s="909">
        <v>50000</v>
      </c>
      <c r="U49" s="910">
        <v>50000</v>
      </c>
      <c r="V49" s="910">
        <v>50000</v>
      </c>
      <c r="W49" s="910">
        <v>50000</v>
      </c>
      <c r="X49" s="985">
        <v>50000</v>
      </c>
      <c r="Y49" s="986">
        <v>50000</v>
      </c>
      <c r="Z49" s="915">
        <f t="shared" ref="Z49:Z56" si="45">IF(ISBLANK(L49),"",+L49/$K49/1000)</f>
        <v>13833.064286527095</v>
      </c>
      <c r="AA49" s="916">
        <f t="shared" ref="AA49:AA56" si="46">IF(ISBLANK(M49),"",+M49/$K49/1000)</f>
        <v>13833.064286527095</v>
      </c>
      <c r="AB49" s="916">
        <f t="shared" ref="AB49:AB56" si="47">IF(ISBLANK(N49),"",+N49/$K49/1000)</f>
        <v>13833.064286527095</v>
      </c>
      <c r="AC49" s="916">
        <f t="shared" ref="AC49:AC56" si="48">IF(ISBLANK(O49),"",+O49/$K49/1000)</f>
        <v>13833.064286527095</v>
      </c>
      <c r="AD49" s="916">
        <f t="shared" ref="AD49:AD56" si="49">IF(ISBLANK(P49),"",+P49/$K49/1000)</f>
        <v>13833.064286527095</v>
      </c>
      <c r="AE49" s="916">
        <f t="shared" ref="AE49:AE56" si="50">IF(ISBLANK(Q49),"",+Q49/$K49/1000)</f>
        <v>13833.064286527095</v>
      </c>
      <c r="AF49" s="916">
        <f t="shared" ref="AF49:AF56" si="51">IF(ISBLANK(R49),"",+R49/$K49/1000)</f>
        <v>13833.064286527095</v>
      </c>
      <c r="AG49" s="917">
        <f t="shared" ref="AG49:AG56" si="52">IF(ISBLANK(S49),"",+S49/$K49/1000)</f>
        <v>13833.064286527095</v>
      </c>
      <c r="AH49" s="918">
        <f t="shared" ref="AH49:AH56" si="53">IF(ISBLANK(T49),"",+T49/$K49/1000)</f>
        <v>13833.064286527095</v>
      </c>
      <c r="AI49" s="919">
        <f t="shared" ref="AI49:AI56" si="54">IF(ISBLANK(U49),"",+U49/$K49/1000)</f>
        <v>13833.064286527095</v>
      </c>
      <c r="AJ49" s="919">
        <f t="shared" ref="AJ49:AJ56" si="55">IF(ISBLANK(V49),"",+V49/$K49/1000)</f>
        <v>13833.064286527095</v>
      </c>
      <c r="AK49" s="919">
        <f t="shared" ref="AK49:AK56" si="56">IF(ISBLANK(W49),"",+W49/$K49/1000)</f>
        <v>13833.064286527095</v>
      </c>
      <c r="AL49" s="919">
        <f t="shared" ref="AL49:AL56" si="57">IF(ISBLANK(X49),"",+X49/$K49/1000)</f>
        <v>13833.064286527095</v>
      </c>
      <c r="AM49" s="987">
        <f t="shared" ref="AM49:AM56" si="58">IF(ISBLANK(Y49),"",+Y49/$K49/1000)</f>
        <v>13833.064286527095</v>
      </c>
    </row>
    <row r="50" spans="2:40" outlineLevel="1" x14ac:dyDescent="0.3">
      <c r="B50" s="958"/>
      <c r="C50" s="700"/>
      <c r="D50" s="906"/>
      <c r="E50" s="906"/>
      <c r="F50" s="907"/>
      <c r="G50" s="907"/>
      <c r="H50" s="908"/>
      <c r="I50" s="701"/>
      <c r="J50" s="701"/>
      <c r="K50" s="952"/>
      <c r="L50" s="909"/>
      <c r="M50" s="910"/>
      <c r="N50" s="910"/>
      <c r="O50" s="910"/>
      <c r="P50" s="910"/>
      <c r="Q50" s="910"/>
      <c r="R50" s="910"/>
      <c r="S50" s="911"/>
      <c r="T50" s="909"/>
      <c r="U50" s="910"/>
      <c r="V50" s="910"/>
      <c r="W50" s="910"/>
      <c r="X50" s="985"/>
      <c r="Y50" s="986"/>
      <c r="Z50" s="915" t="str">
        <f t="shared" si="45"/>
        <v/>
      </c>
      <c r="AA50" s="916" t="str">
        <f t="shared" si="46"/>
        <v/>
      </c>
      <c r="AB50" s="916" t="str">
        <f t="shared" si="47"/>
        <v/>
      </c>
      <c r="AC50" s="916" t="str">
        <f t="shared" si="48"/>
        <v/>
      </c>
      <c r="AD50" s="916" t="str">
        <f t="shared" si="49"/>
        <v/>
      </c>
      <c r="AE50" s="916" t="str">
        <f t="shared" si="50"/>
        <v/>
      </c>
      <c r="AF50" s="916" t="str">
        <f t="shared" si="51"/>
        <v/>
      </c>
      <c r="AG50" s="917" t="str">
        <f t="shared" si="52"/>
        <v/>
      </c>
      <c r="AH50" s="918" t="str">
        <f t="shared" si="53"/>
        <v/>
      </c>
      <c r="AI50" s="919" t="str">
        <f t="shared" si="54"/>
        <v/>
      </c>
      <c r="AJ50" s="919" t="str">
        <f t="shared" si="55"/>
        <v/>
      </c>
      <c r="AK50" s="919" t="str">
        <f t="shared" si="56"/>
        <v/>
      </c>
      <c r="AL50" s="919" t="str">
        <f t="shared" si="57"/>
        <v/>
      </c>
      <c r="AM50" s="987" t="str">
        <f t="shared" si="58"/>
        <v/>
      </c>
    </row>
    <row r="51" spans="2:40" outlineLevel="1" x14ac:dyDescent="0.3">
      <c r="B51" s="958"/>
      <c r="C51" s="700"/>
      <c r="D51" s="906"/>
      <c r="E51" s="906"/>
      <c r="F51" s="907"/>
      <c r="G51" s="907"/>
      <c r="H51" s="908"/>
      <c r="I51" s="701"/>
      <c r="J51" s="701"/>
      <c r="K51" s="952"/>
      <c r="L51" s="909"/>
      <c r="M51" s="910"/>
      <c r="N51" s="910"/>
      <c r="O51" s="910"/>
      <c r="P51" s="910"/>
      <c r="Q51" s="910"/>
      <c r="R51" s="910"/>
      <c r="S51" s="911"/>
      <c r="T51" s="909"/>
      <c r="U51" s="910"/>
      <c r="V51" s="910"/>
      <c r="W51" s="910"/>
      <c r="X51" s="985"/>
      <c r="Y51" s="986"/>
      <c r="Z51" s="915" t="str">
        <f t="shared" si="45"/>
        <v/>
      </c>
      <c r="AA51" s="916" t="str">
        <f t="shared" si="46"/>
        <v/>
      </c>
      <c r="AB51" s="916" t="str">
        <f t="shared" si="47"/>
        <v/>
      </c>
      <c r="AC51" s="916" t="str">
        <f t="shared" si="48"/>
        <v/>
      </c>
      <c r="AD51" s="916" t="str">
        <f t="shared" si="49"/>
        <v/>
      </c>
      <c r="AE51" s="916" t="str">
        <f t="shared" si="50"/>
        <v/>
      </c>
      <c r="AF51" s="916" t="str">
        <f t="shared" si="51"/>
        <v/>
      </c>
      <c r="AG51" s="917" t="str">
        <f t="shared" si="52"/>
        <v/>
      </c>
      <c r="AH51" s="918" t="str">
        <f t="shared" si="53"/>
        <v/>
      </c>
      <c r="AI51" s="919" t="str">
        <f t="shared" si="54"/>
        <v/>
      </c>
      <c r="AJ51" s="919" t="str">
        <f t="shared" si="55"/>
        <v/>
      </c>
      <c r="AK51" s="919" t="str">
        <f t="shared" si="56"/>
        <v/>
      </c>
      <c r="AL51" s="919" t="str">
        <f t="shared" si="57"/>
        <v/>
      </c>
      <c r="AM51" s="987" t="str">
        <f t="shared" si="58"/>
        <v/>
      </c>
    </row>
    <row r="52" spans="2:40" outlineLevel="1" x14ac:dyDescent="0.3">
      <c r="B52" s="958"/>
      <c r="C52" s="700"/>
      <c r="D52" s="906"/>
      <c r="E52" s="906"/>
      <c r="F52" s="907"/>
      <c r="G52" s="907"/>
      <c r="H52" s="908"/>
      <c r="I52" s="701"/>
      <c r="J52" s="701"/>
      <c r="K52" s="952"/>
      <c r="L52" s="909"/>
      <c r="M52" s="910"/>
      <c r="N52" s="910"/>
      <c r="O52" s="910"/>
      <c r="P52" s="910"/>
      <c r="Q52" s="910"/>
      <c r="R52" s="910"/>
      <c r="S52" s="911"/>
      <c r="T52" s="909"/>
      <c r="U52" s="910"/>
      <c r="V52" s="910"/>
      <c r="W52" s="910"/>
      <c r="X52" s="985"/>
      <c r="Y52" s="986"/>
      <c r="Z52" s="915" t="str">
        <f t="shared" si="45"/>
        <v/>
      </c>
      <c r="AA52" s="916" t="str">
        <f t="shared" si="46"/>
        <v/>
      </c>
      <c r="AB52" s="916" t="str">
        <f t="shared" si="47"/>
        <v/>
      </c>
      <c r="AC52" s="916" t="str">
        <f t="shared" si="48"/>
        <v/>
      </c>
      <c r="AD52" s="916" t="str">
        <f t="shared" si="49"/>
        <v/>
      </c>
      <c r="AE52" s="916" t="str">
        <f t="shared" si="50"/>
        <v/>
      </c>
      <c r="AF52" s="916" t="str">
        <f t="shared" si="51"/>
        <v/>
      </c>
      <c r="AG52" s="917" t="str">
        <f t="shared" si="52"/>
        <v/>
      </c>
      <c r="AH52" s="918" t="str">
        <f t="shared" si="53"/>
        <v/>
      </c>
      <c r="AI52" s="919" t="str">
        <f t="shared" si="54"/>
        <v/>
      </c>
      <c r="AJ52" s="919" t="str">
        <f t="shared" si="55"/>
        <v/>
      </c>
      <c r="AK52" s="919" t="str">
        <f t="shared" si="56"/>
        <v/>
      </c>
      <c r="AL52" s="919" t="str">
        <f t="shared" si="57"/>
        <v/>
      </c>
      <c r="AM52" s="987" t="str">
        <f t="shared" si="58"/>
        <v/>
      </c>
    </row>
    <row r="53" spans="2:40" outlineLevel="1" x14ac:dyDescent="0.3">
      <c r="B53" s="958"/>
      <c r="C53" s="700"/>
      <c r="D53" s="906"/>
      <c r="E53" s="906"/>
      <c r="F53" s="907"/>
      <c r="G53" s="907"/>
      <c r="H53" s="908"/>
      <c r="I53" s="701"/>
      <c r="J53" s="701"/>
      <c r="K53" s="952"/>
      <c r="L53" s="909"/>
      <c r="M53" s="910"/>
      <c r="N53" s="910"/>
      <c r="O53" s="910"/>
      <c r="P53" s="910"/>
      <c r="Q53" s="910"/>
      <c r="R53" s="910"/>
      <c r="S53" s="911"/>
      <c r="T53" s="909"/>
      <c r="U53" s="910"/>
      <c r="V53" s="910"/>
      <c r="W53" s="910"/>
      <c r="X53" s="985"/>
      <c r="Y53" s="986"/>
      <c r="Z53" s="915" t="str">
        <f t="shared" si="45"/>
        <v/>
      </c>
      <c r="AA53" s="916" t="str">
        <f t="shared" si="46"/>
        <v/>
      </c>
      <c r="AB53" s="916" t="str">
        <f t="shared" si="47"/>
        <v/>
      </c>
      <c r="AC53" s="916" t="str">
        <f t="shared" si="48"/>
        <v/>
      </c>
      <c r="AD53" s="916" t="str">
        <f t="shared" si="49"/>
        <v/>
      </c>
      <c r="AE53" s="916" t="str">
        <f t="shared" si="50"/>
        <v/>
      </c>
      <c r="AF53" s="916" t="str">
        <f t="shared" si="51"/>
        <v/>
      </c>
      <c r="AG53" s="917" t="str">
        <f t="shared" si="52"/>
        <v/>
      </c>
      <c r="AH53" s="918" t="str">
        <f t="shared" si="53"/>
        <v/>
      </c>
      <c r="AI53" s="919" t="str">
        <f t="shared" si="54"/>
        <v/>
      </c>
      <c r="AJ53" s="919" t="str">
        <f t="shared" si="55"/>
        <v/>
      </c>
      <c r="AK53" s="919" t="str">
        <f t="shared" si="56"/>
        <v/>
      </c>
      <c r="AL53" s="919" t="str">
        <f t="shared" si="57"/>
        <v/>
      </c>
      <c r="AM53" s="987" t="str">
        <f t="shared" si="58"/>
        <v/>
      </c>
    </row>
    <row r="54" spans="2:40" outlineLevel="1" x14ac:dyDescent="0.3">
      <c r="B54" s="958"/>
      <c r="C54" s="700"/>
      <c r="D54" s="906"/>
      <c r="E54" s="906"/>
      <c r="F54" s="907"/>
      <c r="G54" s="907"/>
      <c r="H54" s="908"/>
      <c r="I54" s="701"/>
      <c r="J54" s="701"/>
      <c r="K54" s="952"/>
      <c r="L54" s="909"/>
      <c r="M54" s="910"/>
      <c r="N54" s="910"/>
      <c r="O54" s="910"/>
      <c r="P54" s="910"/>
      <c r="Q54" s="910"/>
      <c r="R54" s="910"/>
      <c r="S54" s="911"/>
      <c r="T54" s="909"/>
      <c r="U54" s="910"/>
      <c r="V54" s="910"/>
      <c r="W54" s="910"/>
      <c r="X54" s="985"/>
      <c r="Y54" s="986"/>
      <c r="Z54" s="915" t="str">
        <f t="shared" si="45"/>
        <v/>
      </c>
      <c r="AA54" s="916" t="str">
        <f t="shared" si="46"/>
        <v/>
      </c>
      <c r="AB54" s="916" t="str">
        <f t="shared" si="47"/>
        <v/>
      </c>
      <c r="AC54" s="916" t="str">
        <f t="shared" si="48"/>
        <v/>
      </c>
      <c r="AD54" s="916" t="str">
        <f t="shared" si="49"/>
        <v/>
      </c>
      <c r="AE54" s="916" t="str">
        <f t="shared" si="50"/>
        <v/>
      </c>
      <c r="AF54" s="916" t="str">
        <f t="shared" si="51"/>
        <v/>
      </c>
      <c r="AG54" s="917" t="str">
        <f t="shared" si="52"/>
        <v/>
      </c>
      <c r="AH54" s="918" t="str">
        <f t="shared" si="53"/>
        <v/>
      </c>
      <c r="AI54" s="919" t="str">
        <f t="shared" si="54"/>
        <v/>
      </c>
      <c r="AJ54" s="919" t="str">
        <f t="shared" si="55"/>
        <v/>
      </c>
      <c r="AK54" s="919" t="str">
        <f t="shared" si="56"/>
        <v/>
      </c>
      <c r="AL54" s="919" t="str">
        <f t="shared" si="57"/>
        <v/>
      </c>
      <c r="AM54" s="987" t="str">
        <f t="shared" si="58"/>
        <v/>
      </c>
    </row>
    <row r="55" spans="2:40" outlineLevel="1" x14ac:dyDescent="0.3">
      <c r="B55" s="958"/>
      <c r="C55" s="700"/>
      <c r="D55" s="906"/>
      <c r="E55" s="906"/>
      <c r="F55" s="907"/>
      <c r="G55" s="907"/>
      <c r="H55" s="908"/>
      <c r="I55" s="701"/>
      <c r="J55" s="701"/>
      <c r="K55" s="952"/>
      <c r="L55" s="909"/>
      <c r="M55" s="910"/>
      <c r="N55" s="910"/>
      <c r="O55" s="910"/>
      <c r="P55" s="910"/>
      <c r="Q55" s="910"/>
      <c r="R55" s="910"/>
      <c r="S55" s="911"/>
      <c r="T55" s="912"/>
      <c r="U55" s="913"/>
      <c r="V55" s="913"/>
      <c r="W55" s="913"/>
      <c r="X55" s="954"/>
      <c r="Y55" s="806"/>
      <c r="Z55" s="915" t="str">
        <f t="shared" si="45"/>
        <v/>
      </c>
      <c r="AA55" s="916" t="str">
        <f t="shared" si="46"/>
        <v/>
      </c>
      <c r="AB55" s="916" t="str">
        <f t="shared" si="47"/>
        <v/>
      </c>
      <c r="AC55" s="916" t="str">
        <f t="shared" si="48"/>
        <v/>
      </c>
      <c r="AD55" s="916" t="str">
        <f t="shared" si="49"/>
        <v/>
      </c>
      <c r="AE55" s="916" t="str">
        <f t="shared" si="50"/>
        <v/>
      </c>
      <c r="AF55" s="916" t="str">
        <f t="shared" si="51"/>
        <v/>
      </c>
      <c r="AG55" s="917" t="str">
        <f t="shared" si="52"/>
        <v/>
      </c>
      <c r="AH55" s="918" t="str">
        <f t="shared" si="53"/>
        <v/>
      </c>
      <c r="AI55" s="919" t="str">
        <f t="shared" si="54"/>
        <v/>
      </c>
      <c r="AJ55" s="919" t="str">
        <f t="shared" si="55"/>
        <v/>
      </c>
      <c r="AK55" s="919" t="str">
        <f t="shared" si="56"/>
        <v/>
      </c>
      <c r="AL55" s="919" t="str">
        <f t="shared" si="57"/>
        <v/>
      </c>
      <c r="AM55" s="987" t="str">
        <f t="shared" si="58"/>
        <v/>
      </c>
    </row>
    <row r="56" spans="2:40" ht="15.75" outlineLevel="1" thickBot="1" x14ac:dyDescent="0.35">
      <c r="B56" s="958"/>
      <c r="C56" s="768"/>
      <c r="D56" s="959"/>
      <c r="E56" s="959"/>
      <c r="F56" s="960"/>
      <c r="G56" s="960"/>
      <c r="H56" s="961"/>
      <c r="I56" s="770"/>
      <c r="J56" s="770"/>
      <c r="K56" s="962"/>
      <c r="L56" s="931"/>
      <c r="M56" s="963"/>
      <c r="N56" s="963"/>
      <c r="O56" s="963"/>
      <c r="P56" s="963"/>
      <c r="Q56" s="963"/>
      <c r="R56" s="963"/>
      <c r="S56" s="964"/>
      <c r="T56" s="933"/>
      <c r="U56" s="934"/>
      <c r="V56" s="934"/>
      <c r="W56" s="934"/>
      <c r="X56" s="965"/>
      <c r="Y56" s="991"/>
      <c r="Z56" s="936" t="str">
        <f t="shared" si="45"/>
        <v/>
      </c>
      <c r="AA56" s="937" t="str">
        <f t="shared" si="46"/>
        <v/>
      </c>
      <c r="AB56" s="937" t="str">
        <f t="shared" si="47"/>
        <v/>
      </c>
      <c r="AC56" s="937" t="str">
        <f t="shared" si="48"/>
        <v/>
      </c>
      <c r="AD56" s="937" t="str">
        <f t="shared" si="49"/>
        <v/>
      </c>
      <c r="AE56" s="937" t="str">
        <f t="shared" si="50"/>
        <v/>
      </c>
      <c r="AF56" s="937" t="str">
        <f t="shared" si="51"/>
        <v/>
      </c>
      <c r="AG56" s="938" t="str">
        <f t="shared" si="52"/>
        <v/>
      </c>
      <c r="AH56" s="939" t="str">
        <f t="shared" si="53"/>
        <v/>
      </c>
      <c r="AI56" s="940" t="str">
        <f t="shared" si="54"/>
        <v/>
      </c>
      <c r="AJ56" s="940" t="str">
        <f t="shared" si="55"/>
        <v/>
      </c>
      <c r="AK56" s="940" t="str">
        <f t="shared" si="56"/>
        <v/>
      </c>
      <c r="AL56" s="940" t="str">
        <f t="shared" si="57"/>
        <v/>
      </c>
      <c r="AM56" s="992" t="str">
        <f t="shared" si="58"/>
        <v/>
      </c>
    </row>
    <row r="57" spans="2:40" ht="13.9" customHeight="1" outlineLevel="1" thickBot="1" x14ac:dyDescent="0.35">
      <c r="B57" s="1940" t="s">
        <v>518</v>
      </c>
      <c r="C57" s="1941"/>
      <c r="D57" s="1941"/>
      <c r="E57" s="1941"/>
      <c r="F57" s="1941"/>
      <c r="G57" s="1941"/>
      <c r="H57" s="1941"/>
      <c r="I57" s="1941"/>
      <c r="J57" s="1941"/>
      <c r="K57" s="1941"/>
      <c r="L57" s="1945"/>
      <c r="M57" s="1946"/>
      <c r="N57" s="1946"/>
      <c r="O57" s="1946"/>
      <c r="P57" s="1946"/>
      <c r="Q57" s="1946"/>
      <c r="R57" s="1946"/>
      <c r="S57" s="1946"/>
      <c r="T57" s="1946"/>
      <c r="U57" s="1946"/>
      <c r="V57" s="1946"/>
      <c r="W57" s="1946"/>
      <c r="X57" s="1946"/>
      <c r="Y57" s="1947"/>
      <c r="Z57" s="970">
        <f>INDEX(Z$62:Z$73,MATCH($C$47,$AN$62:$AN$73,0))</f>
        <v>95000</v>
      </c>
      <c r="AA57" s="1245">
        <f t="shared" ref="AA57:AM57" si="59">INDEX(AA$62:AA$73,MATCH($C$47,$AN$62:$AN$73,0))</f>
        <v>95000</v>
      </c>
      <c r="AB57" s="1245">
        <f t="shared" si="59"/>
        <v>5000</v>
      </c>
      <c r="AC57" s="1245">
        <f t="shared" si="59"/>
        <v>5000</v>
      </c>
      <c r="AD57" s="1245">
        <f t="shared" si="59"/>
        <v>5000</v>
      </c>
      <c r="AE57" s="1245">
        <f t="shared" si="59"/>
        <v>1050</v>
      </c>
      <c r="AF57" s="1245">
        <f t="shared" si="59"/>
        <v>1050</v>
      </c>
      <c r="AG57" s="1245">
        <f t="shared" si="59"/>
        <v>1050</v>
      </c>
      <c r="AH57" s="1246">
        <f t="shared" si="59"/>
        <v>18.149999999999999</v>
      </c>
      <c r="AI57" s="1246">
        <f t="shared" si="59"/>
        <v>1653</v>
      </c>
      <c r="AJ57" s="1246">
        <f t="shared" si="59"/>
        <v>52.5</v>
      </c>
      <c r="AK57" s="1246">
        <f t="shared" si="59"/>
        <v>735</v>
      </c>
      <c r="AL57" s="1246">
        <f t="shared" si="59"/>
        <v>4.1500000000000004</v>
      </c>
      <c r="AM57" s="1247">
        <f t="shared" si="59"/>
        <v>370</v>
      </c>
    </row>
    <row r="58" spans="2:40" s="232" customFormat="1" x14ac:dyDescent="0.3">
      <c r="B58" s="1937"/>
      <c r="C58" s="1939"/>
      <c r="D58" s="994"/>
      <c r="E58" s="994"/>
      <c r="F58" s="994"/>
      <c r="G58" s="994"/>
      <c r="H58" s="994"/>
      <c r="I58" s="994"/>
      <c r="J58" s="994"/>
      <c r="K58" s="994"/>
      <c r="L58" s="994"/>
      <c r="M58" s="994"/>
      <c r="N58" s="994"/>
      <c r="O58" s="994"/>
      <c r="P58" s="994"/>
      <c r="Q58" s="994"/>
      <c r="R58" s="994"/>
      <c r="S58" s="994"/>
      <c r="T58" s="994"/>
      <c r="U58" s="994"/>
      <c r="V58" s="994"/>
      <c r="W58" s="994"/>
      <c r="X58" s="994"/>
      <c r="Y58" s="994"/>
      <c r="Z58" s="805"/>
      <c r="AA58" s="805"/>
      <c r="AB58" s="805"/>
      <c r="AC58" s="805"/>
      <c r="AD58" s="805"/>
      <c r="AE58" s="805"/>
      <c r="AF58" s="805"/>
      <c r="AG58" s="805"/>
      <c r="AH58" s="805"/>
      <c r="AI58" s="805"/>
      <c r="AJ58" s="805"/>
      <c r="AK58" s="805"/>
      <c r="AL58" s="805"/>
      <c r="AM58" s="805"/>
    </row>
    <row r="59" spans="2:40" s="433" customFormat="1" x14ac:dyDescent="0.3">
      <c r="B59" s="942" t="s">
        <v>618</v>
      </c>
      <c r="C59" s="994"/>
      <c r="D59" s="994"/>
      <c r="E59" s="994"/>
      <c r="F59" s="994"/>
      <c r="G59" s="994"/>
      <c r="H59" s="994"/>
      <c r="I59" s="994"/>
      <c r="J59" s="994"/>
      <c r="K59" s="994"/>
      <c r="L59" s="994"/>
      <c r="M59" s="994"/>
      <c r="N59" s="994"/>
      <c r="O59" s="994"/>
      <c r="P59" s="994"/>
      <c r="Q59" s="994"/>
      <c r="R59" s="994"/>
      <c r="S59" s="994"/>
      <c r="T59" s="994"/>
      <c r="U59" s="994"/>
      <c r="V59" s="994"/>
      <c r="W59" s="994"/>
      <c r="X59" s="994"/>
      <c r="Y59" s="994"/>
      <c r="Z59" s="805"/>
      <c r="AA59" s="805"/>
      <c r="AB59" s="805"/>
      <c r="AC59" s="805"/>
      <c r="AD59" s="805"/>
      <c r="AE59" s="805"/>
      <c r="AF59" s="805"/>
      <c r="AG59" s="805"/>
      <c r="AH59" s="805"/>
      <c r="AI59" s="805"/>
      <c r="AJ59" s="805"/>
      <c r="AK59" s="805"/>
      <c r="AL59" s="805"/>
      <c r="AM59" s="805"/>
    </row>
    <row r="60" spans="2:40" s="433" customFormat="1" x14ac:dyDescent="0.3">
      <c r="B60" s="1937" t="s">
        <v>519</v>
      </c>
      <c r="C60" s="1938"/>
      <c r="D60" s="994"/>
      <c r="E60" s="994"/>
      <c r="F60" s="994"/>
      <c r="G60" s="994"/>
      <c r="H60" s="994"/>
      <c r="I60" s="994"/>
      <c r="J60" s="994"/>
      <c r="K60" s="994"/>
      <c r="L60" s="994"/>
      <c r="M60" s="994"/>
      <c r="N60" s="994"/>
      <c r="O60" s="994"/>
      <c r="P60" s="994"/>
      <c r="Q60" s="994"/>
      <c r="R60" s="994"/>
      <c r="S60" s="994"/>
      <c r="T60" s="994"/>
      <c r="U60" s="994"/>
      <c r="V60" s="994"/>
      <c r="W60" s="994"/>
      <c r="X60" s="994"/>
      <c r="Y60" s="994"/>
      <c r="Z60" s="805"/>
      <c r="AA60" s="805"/>
      <c r="AB60" s="805"/>
      <c r="AC60" s="805"/>
      <c r="AD60" s="805"/>
      <c r="AE60" s="805"/>
      <c r="AF60" s="805"/>
      <c r="AG60" s="805"/>
      <c r="AH60" s="805"/>
      <c r="AI60" s="805"/>
      <c r="AJ60" s="805"/>
      <c r="AK60" s="805"/>
      <c r="AL60" s="805"/>
      <c r="AM60" s="805"/>
    </row>
    <row r="61" spans="2:40" s="433" customFormat="1" ht="45" hidden="1" x14ac:dyDescent="0.3">
      <c r="B61" s="995"/>
      <c r="C61" s="994"/>
      <c r="D61" s="994"/>
      <c r="E61" s="994"/>
      <c r="F61" s="994"/>
      <c r="G61" s="994"/>
      <c r="H61" s="994"/>
      <c r="I61" s="994"/>
      <c r="J61" s="994"/>
      <c r="K61" s="994"/>
      <c r="L61" s="994"/>
      <c r="M61" s="994"/>
      <c r="N61" s="994"/>
      <c r="O61" s="994"/>
      <c r="P61" s="994"/>
      <c r="Q61" s="994"/>
      <c r="R61" s="994"/>
      <c r="S61" s="994"/>
      <c r="T61" s="994"/>
      <c r="U61" s="994"/>
      <c r="V61" s="994"/>
      <c r="W61" s="994"/>
      <c r="X61" s="994"/>
      <c r="Y61" s="994"/>
      <c r="Z61" s="996" t="s">
        <v>251</v>
      </c>
      <c r="AA61" s="997" t="s">
        <v>150</v>
      </c>
      <c r="AB61" s="997" t="s">
        <v>149</v>
      </c>
      <c r="AC61" s="997" t="s">
        <v>151</v>
      </c>
      <c r="AD61" s="997" t="s">
        <v>152</v>
      </c>
      <c r="AE61" s="997" t="s">
        <v>153</v>
      </c>
      <c r="AF61" s="997" t="s">
        <v>154</v>
      </c>
      <c r="AG61" s="998" t="s">
        <v>155</v>
      </c>
      <c r="AH61" s="997" t="s">
        <v>12</v>
      </c>
      <c r="AI61" s="999" t="s">
        <v>13</v>
      </c>
      <c r="AJ61" s="999" t="s">
        <v>17</v>
      </c>
      <c r="AK61" s="999" t="s">
        <v>277</v>
      </c>
      <c r="AL61" s="1000" t="s">
        <v>14</v>
      </c>
      <c r="AM61" s="1000" t="s">
        <v>4</v>
      </c>
      <c r="AN61" s="1001" t="s">
        <v>15</v>
      </c>
    </row>
    <row r="62" spans="2:40" hidden="1" x14ac:dyDescent="0.3">
      <c r="D62" s="1002"/>
      <c r="F62" s="1003"/>
      <c r="Z62" s="1004">
        <v>95000</v>
      </c>
      <c r="AA62" s="1005">
        <v>95000</v>
      </c>
      <c r="AB62" s="1005">
        <v>5000</v>
      </c>
      <c r="AC62" s="1005">
        <v>5000</v>
      </c>
      <c r="AD62" s="1005">
        <v>5000</v>
      </c>
      <c r="AE62" s="1005">
        <v>1050</v>
      </c>
      <c r="AF62" s="1005">
        <v>1050</v>
      </c>
      <c r="AG62" s="1006">
        <v>1050</v>
      </c>
      <c r="AH62" s="1007">
        <v>18.149999999999999</v>
      </c>
      <c r="AI62" s="1005">
        <v>1653</v>
      </c>
      <c r="AJ62" s="1008">
        <v>52.5</v>
      </c>
      <c r="AK62" s="1005">
        <v>735</v>
      </c>
      <c r="AL62" s="1009">
        <v>4.1500000000000004</v>
      </c>
      <c r="AM62" s="1010">
        <v>370</v>
      </c>
      <c r="AN62" s="248" t="s">
        <v>156</v>
      </c>
    </row>
    <row r="63" spans="2:40" hidden="1" x14ac:dyDescent="0.3">
      <c r="C63" s="181" t="s">
        <v>156</v>
      </c>
      <c r="D63" s="1002"/>
      <c r="F63" s="1003"/>
      <c r="Z63" s="1011">
        <v>175000</v>
      </c>
      <c r="AA63" s="1012">
        <v>175000</v>
      </c>
      <c r="AB63" s="1012">
        <v>9500</v>
      </c>
      <c r="AC63" s="1012">
        <v>9500</v>
      </c>
      <c r="AD63" s="1012">
        <v>9500</v>
      </c>
      <c r="AE63" s="1012">
        <v>1950</v>
      </c>
      <c r="AF63" s="1012">
        <v>1950</v>
      </c>
      <c r="AG63" s="1013">
        <v>1950</v>
      </c>
      <c r="AH63" s="1014">
        <v>34.299999999999997</v>
      </c>
      <c r="AI63" s="1012">
        <v>3150</v>
      </c>
      <c r="AJ63" s="1015">
        <v>98</v>
      </c>
      <c r="AK63" s="1012">
        <v>1400</v>
      </c>
      <c r="AL63" s="1016">
        <v>7.9</v>
      </c>
      <c r="AM63" s="1017">
        <v>720</v>
      </c>
      <c r="AN63" s="248" t="s">
        <v>164</v>
      </c>
    </row>
    <row r="64" spans="2:40" hidden="1" x14ac:dyDescent="0.3">
      <c r="C64" s="181" t="s">
        <v>164</v>
      </c>
      <c r="D64" s="1002"/>
      <c r="F64" s="1003"/>
      <c r="Z64" s="1011">
        <v>320000</v>
      </c>
      <c r="AA64" s="1012">
        <v>320000</v>
      </c>
      <c r="AB64" s="1012">
        <v>175000</v>
      </c>
      <c r="AC64" s="1012">
        <v>175000</v>
      </c>
      <c r="AD64" s="1012">
        <v>175000</v>
      </c>
      <c r="AE64" s="1012">
        <v>3600</v>
      </c>
      <c r="AF64" s="1012">
        <v>3600</v>
      </c>
      <c r="AG64" s="1013">
        <v>3600</v>
      </c>
      <c r="AH64" s="1014">
        <v>62.5</v>
      </c>
      <c r="AI64" s="1012">
        <v>5900</v>
      </c>
      <c r="AJ64" s="1015">
        <v>192</v>
      </c>
      <c r="AK64" s="1012">
        <v>2560</v>
      </c>
      <c r="AL64" s="1016">
        <v>15</v>
      </c>
      <c r="AM64" s="1017">
        <v>1350</v>
      </c>
      <c r="AN64" s="248" t="s">
        <v>165</v>
      </c>
    </row>
    <row r="65" spans="3:40" hidden="1" x14ac:dyDescent="0.3">
      <c r="C65" s="181" t="s">
        <v>165</v>
      </c>
      <c r="D65" s="1002"/>
      <c r="F65" s="1003"/>
      <c r="Z65" s="1011">
        <v>4100000</v>
      </c>
      <c r="AA65" s="1012">
        <v>4100000</v>
      </c>
      <c r="AB65" s="1012">
        <v>225000</v>
      </c>
      <c r="AC65" s="1012">
        <v>225000</v>
      </c>
      <c r="AD65" s="1012">
        <v>225000</v>
      </c>
      <c r="AE65" s="1012">
        <v>44000</v>
      </c>
      <c r="AF65" s="1012">
        <v>44000</v>
      </c>
      <c r="AG65" s="1013">
        <v>44000</v>
      </c>
      <c r="AH65" s="1014">
        <v>775</v>
      </c>
      <c r="AI65" s="1012">
        <v>72000</v>
      </c>
      <c r="AJ65" s="1015">
        <v>2350</v>
      </c>
      <c r="AK65" s="1012">
        <v>32500</v>
      </c>
      <c r="AL65" s="1016">
        <v>182.5</v>
      </c>
      <c r="AM65" s="1017">
        <v>16600</v>
      </c>
      <c r="AN65" s="248" t="s">
        <v>162</v>
      </c>
    </row>
    <row r="66" spans="3:40" hidden="1" x14ac:dyDescent="0.3">
      <c r="C66" s="181" t="s">
        <v>162</v>
      </c>
      <c r="D66" s="1002"/>
      <c r="F66" s="1003"/>
      <c r="Z66" s="1011">
        <v>8098000</v>
      </c>
      <c r="AA66" s="1012">
        <v>8098000</v>
      </c>
      <c r="AB66" s="1012">
        <v>450000</v>
      </c>
      <c r="AC66" s="1012">
        <v>450000</v>
      </c>
      <c r="AD66" s="1012">
        <v>450000</v>
      </c>
      <c r="AE66" s="1012">
        <v>88000</v>
      </c>
      <c r="AF66" s="1012">
        <v>88000</v>
      </c>
      <c r="AG66" s="1013">
        <v>88000</v>
      </c>
      <c r="AH66" s="1014">
        <v>1550</v>
      </c>
      <c r="AI66" s="1012">
        <v>142500</v>
      </c>
      <c r="AJ66" s="1015">
        <v>4650</v>
      </c>
      <c r="AK66" s="1012">
        <v>64000</v>
      </c>
      <c r="AL66" s="1016">
        <v>365</v>
      </c>
      <c r="AM66" s="1017">
        <v>33250</v>
      </c>
      <c r="AN66" s="248" t="s">
        <v>168</v>
      </c>
    </row>
    <row r="67" spans="3:40" hidden="1" x14ac:dyDescent="0.3">
      <c r="C67" s="181" t="s">
        <v>168</v>
      </c>
      <c r="D67" s="1002"/>
      <c r="F67" s="1003"/>
      <c r="Z67" s="1011">
        <v>20250000</v>
      </c>
      <c r="AA67" s="1012">
        <v>20250000</v>
      </c>
      <c r="AB67" s="1012">
        <v>1110000</v>
      </c>
      <c r="AC67" s="1012">
        <v>1110000</v>
      </c>
      <c r="AD67" s="1012">
        <v>1110000</v>
      </c>
      <c r="AE67" s="1012">
        <v>222000</v>
      </c>
      <c r="AF67" s="1012">
        <v>222000</v>
      </c>
      <c r="AG67" s="1013">
        <v>222000</v>
      </c>
      <c r="AH67" s="1014">
        <v>3890</v>
      </c>
      <c r="AI67" s="1012">
        <v>360000</v>
      </c>
      <c r="AJ67" s="1015">
        <v>11700</v>
      </c>
      <c r="AK67" s="1012">
        <v>161500</v>
      </c>
      <c r="AL67" s="1016">
        <v>912</v>
      </c>
      <c r="AM67" s="1017">
        <v>79000</v>
      </c>
      <c r="AN67" s="248" t="s">
        <v>169</v>
      </c>
    </row>
    <row r="68" spans="3:40" hidden="1" x14ac:dyDescent="0.3">
      <c r="C68" s="181" t="s">
        <v>169</v>
      </c>
      <c r="D68" s="1002"/>
      <c r="F68" s="1003"/>
      <c r="Z68" s="1011">
        <v>28000</v>
      </c>
      <c r="AA68" s="1012">
        <v>28000</v>
      </c>
      <c r="AB68" s="1012">
        <v>1400</v>
      </c>
      <c r="AC68" s="1012">
        <v>1400</v>
      </c>
      <c r="AD68" s="1012">
        <v>1400</v>
      </c>
      <c r="AE68" s="1012">
        <v>300</v>
      </c>
      <c r="AF68" s="1012">
        <v>300</v>
      </c>
      <c r="AG68" s="1013">
        <v>300</v>
      </c>
      <c r="AH68" s="1014">
        <v>4.9550000000000001</v>
      </c>
      <c r="AI68" s="1012">
        <v>447</v>
      </c>
      <c r="AJ68" s="1015">
        <v>13.7</v>
      </c>
      <c r="AK68" s="1012">
        <v>187.5</v>
      </c>
      <c r="AL68" s="1016">
        <v>1.07</v>
      </c>
      <c r="AM68" s="1017">
        <v>112.5</v>
      </c>
      <c r="AN68" s="248" t="s">
        <v>163</v>
      </c>
    </row>
    <row r="69" spans="3:40" hidden="1" x14ac:dyDescent="0.3">
      <c r="C69" s="181" t="s">
        <v>163</v>
      </c>
      <c r="F69" s="1003"/>
      <c r="Z69" s="1018">
        <v>54000</v>
      </c>
      <c r="AA69" s="1019">
        <v>54000</v>
      </c>
      <c r="AB69" s="1019">
        <v>2900</v>
      </c>
      <c r="AC69" s="1019">
        <v>2900</v>
      </c>
      <c r="AD69" s="1019">
        <v>2900</v>
      </c>
      <c r="AE69" s="1016">
        <v>580</v>
      </c>
      <c r="AF69" s="1016">
        <v>580</v>
      </c>
      <c r="AG69" s="1017">
        <v>580</v>
      </c>
      <c r="AH69" s="1020">
        <v>10</v>
      </c>
      <c r="AI69" s="1019">
        <v>920</v>
      </c>
      <c r="AJ69" s="1021">
        <v>29.25</v>
      </c>
      <c r="AK69" s="1019">
        <v>410</v>
      </c>
      <c r="AL69" s="1022">
        <v>2.4</v>
      </c>
      <c r="AM69" s="1023">
        <v>222.5</v>
      </c>
      <c r="AN69" s="248" t="s">
        <v>161</v>
      </c>
    </row>
    <row r="70" spans="3:40" hidden="1" x14ac:dyDescent="0.3">
      <c r="C70" s="181" t="s">
        <v>161</v>
      </c>
      <c r="Z70" s="1018">
        <v>89000</v>
      </c>
      <c r="AA70" s="1019">
        <v>89000</v>
      </c>
      <c r="AB70" s="1019">
        <v>4650</v>
      </c>
      <c r="AC70" s="1019">
        <v>4650</v>
      </c>
      <c r="AD70" s="1019">
        <v>4650</v>
      </c>
      <c r="AE70" s="1016">
        <v>935</v>
      </c>
      <c r="AF70" s="1016">
        <v>935</v>
      </c>
      <c r="AG70" s="1017">
        <v>935</v>
      </c>
      <c r="AH70" s="1020">
        <v>16.25</v>
      </c>
      <c r="AI70" s="1019">
        <v>1500</v>
      </c>
      <c r="AJ70" s="1021">
        <v>47.5</v>
      </c>
      <c r="AK70" s="1019">
        <v>700</v>
      </c>
      <c r="AL70" s="1022">
        <v>3.85</v>
      </c>
      <c r="AM70" s="1023">
        <v>356</v>
      </c>
      <c r="AN70" s="248" t="s">
        <v>170</v>
      </c>
    </row>
    <row r="71" spans="3:40" hidden="1" x14ac:dyDescent="0.3">
      <c r="C71" s="181" t="s">
        <v>170</v>
      </c>
      <c r="Z71" s="1018">
        <v>393500</v>
      </c>
      <c r="AA71" s="1019">
        <v>393500</v>
      </c>
      <c r="AB71" s="1019">
        <v>23000</v>
      </c>
      <c r="AC71" s="1019">
        <v>23000</v>
      </c>
      <c r="AD71" s="1019">
        <v>23000</v>
      </c>
      <c r="AE71" s="1016">
        <v>4600</v>
      </c>
      <c r="AF71" s="1016">
        <v>4600</v>
      </c>
      <c r="AG71" s="1017">
        <v>4600</v>
      </c>
      <c r="AH71" s="1020">
        <v>68.5</v>
      </c>
      <c r="AI71" s="1019">
        <v>6040</v>
      </c>
      <c r="AJ71" s="1021">
        <v>172.5</v>
      </c>
      <c r="AK71" s="1019">
        <v>2320</v>
      </c>
      <c r="AL71" s="1022">
        <v>12.75</v>
      </c>
      <c r="AM71" s="1023">
        <v>1650</v>
      </c>
      <c r="AN71" s="248" t="s">
        <v>171</v>
      </c>
    </row>
    <row r="72" spans="3:40" hidden="1" x14ac:dyDescent="0.3">
      <c r="C72" s="181" t="s">
        <v>171</v>
      </c>
      <c r="Z72" s="1018">
        <v>885000</v>
      </c>
      <c r="AA72" s="1019">
        <v>885000</v>
      </c>
      <c r="AB72" s="1019">
        <v>48000</v>
      </c>
      <c r="AC72" s="1019">
        <v>48000</v>
      </c>
      <c r="AD72" s="1019">
        <v>48000</v>
      </c>
      <c r="AE72" s="1016">
        <v>9700</v>
      </c>
      <c r="AF72" s="1016">
        <v>9700</v>
      </c>
      <c r="AG72" s="1017">
        <v>9700</v>
      </c>
      <c r="AH72" s="1020">
        <v>145</v>
      </c>
      <c r="AI72" s="1019">
        <v>12730</v>
      </c>
      <c r="AJ72" s="1021">
        <v>360</v>
      </c>
      <c r="AK72" s="1019">
        <v>4850</v>
      </c>
      <c r="AL72" s="1022">
        <v>26.5</v>
      </c>
      <c r="AM72" s="1023">
        <v>3450</v>
      </c>
      <c r="AN72" s="248" t="s">
        <v>172</v>
      </c>
    </row>
    <row r="73" spans="3:40" ht="15.75" hidden="1" thickBot="1" x14ac:dyDescent="0.35">
      <c r="C73" s="181" t="s">
        <v>172</v>
      </c>
      <c r="Z73" s="1024">
        <v>2300000</v>
      </c>
      <c r="AA73" s="1025">
        <v>2300000</v>
      </c>
      <c r="AB73" s="1025">
        <v>124000</v>
      </c>
      <c r="AC73" s="1025">
        <v>124000</v>
      </c>
      <c r="AD73" s="1025">
        <v>124000</v>
      </c>
      <c r="AE73" s="1026">
        <v>24750</v>
      </c>
      <c r="AF73" s="1026">
        <v>24750</v>
      </c>
      <c r="AG73" s="1027">
        <v>24750</v>
      </c>
      <c r="AH73" s="1028">
        <v>375</v>
      </c>
      <c r="AI73" s="1025">
        <v>32500</v>
      </c>
      <c r="AJ73" s="1029">
        <v>898</v>
      </c>
      <c r="AK73" s="1025">
        <v>12500</v>
      </c>
      <c r="AL73" s="1030">
        <v>69</v>
      </c>
      <c r="AM73" s="1031">
        <v>8900</v>
      </c>
      <c r="AN73" s="248" t="s">
        <v>173</v>
      </c>
    </row>
    <row r="74" spans="3:40" hidden="1" x14ac:dyDescent="0.3">
      <c r="C74" s="181" t="s">
        <v>173</v>
      </c>
    </row>
    <row r="75" spans="3:40" s="327" customFormat="1" hidden="1" x14ac:dyDescent="0.3"/>
    <row r="76" spans="3:40" s="327" customFormat="1" ht="16.5" outlineLevel="1" x14ac:dyDescent="0.3">
      <c r="Z76" s="1032" t="s">
        <v>518</v>
      </c>
      <c r="AA76" s="1033"/>
      <c r="AB76" s="1033"/>
      <c r="AC76" s="1033"/>
      <c r="AD76" s="1034"/>
      <c r="AE76" s="200"/>
      <c r="AF76" s="200"/>
      <c r="AG76" s="200"/>
      <c r="AH76" s="200"/>
      <c r="AI76" s="200"/>
      <c r="AJ76" s="200"/>
      <c r="AK76" s="200"/>
      <c r="AL76" s="200"/>
      <c r="AM76" s="181"/>
      <c r="AN76" s="181"/>
    </row>
    <row r="77" spans="3:40" s="327" customFormat="1" ht="17.25" outlineLevel="1" thickBot="1" x14ac:dyDescent="0.35">
      <c r="Z77" s="710"/>
      <c r="AA77" s="710"/>
      <c r="AB77" s="710"/>
      <c r="AC77" s="710"/>
      <c r="AD77" s="1034"/>
      <c r="AE77" s="200"/>
      <c r="AF77" s="200"/>
      <c r="AG77" s="200"/>
      <c r="AH77" s="200"/>
      <c r="AI77" s="200"/>
      <c r="AJ77" s="200"/>
      <c r="AK77" s="200"/>
      <c r="AL77" s="200"/>
      <c r="AM77" s="181"/>
      <c r="AN77" s="181"/>
    </row>
    <row r="78" spans="3:40" ht="17.25" outlineLevel="1" thickBot="1" x14ac:dyDescent="0.35">
      <c r="Z78" s="1035" t="s">
        <v>532</v>
      </c>
      <c r="AA78" s="1036"/>
      <c r="AB78" s="1037"/>
      <c r="AC78" s="1038" t="s">
        <v>166</v>
      </c>
      <c r="AD78" s="1039"/>
      <c r="AE78" s="1040"/>
      <c r="AF78" s="1040"/>
      <c r="AG78" s="1040"/>
      <c r="AH78" s="1041"/>
      <c r="AI78" s="1042" t="s">
        <v>167</v>
      </c>
      <c r="AJ78" s="1043"/>
      <c r="AK78" s="1043"/>
      <c r="AL78" s="1043"/>
      <c r="AM78" s="1043"/>
      <c r="AN78" s="1044"/>
    </row>
    <row r="79" spans="3:40" ht="17.25" outlineLevel="1" thickBot="1" x14ac:dyDescent="0.35">
      <c r="Z79" s="1045" t="s">
        <v>533</v>
      </c>
      <c r="AA79" s="1046"/>
      <c r="AB79" s="1047"/>
      <c r="AC79" s="1048" t="s">
        <v>544</v>
      </c>
      <c r="AD79" s="1049"/>
      <c r="AE79" s="1050"/>
      <c r="AF79" s="1048" t="s">
        <v>545</v>
      </c>
      <c r="AG79" s="1051"/>
      <c r="AH79" s="1050"/>
      <c r="AI79" s="1048" t="s">
        <v>544</v>
      </c>
      <c r="AJ79" s="1049"/>
      <c r="AK79" s="1050"/>
      <c r="AL79" s="1048" t="s">
        <v>545</v>
      </c>
      <c r="AM79" s="1051"/>
      <c r="AN79" s="1050"/>
    </row>
    <row r="80" spans="3:40" outlineLevel="1" x14ac:dyDescent="0.3">
      <c r="Z80" s="1045" t="s">
        <v>534</v>
      </c>
      <c r="AA80" s="1046"/>
      <c r="AB80" s="1047"/>
      <c r="AC80" s="1052" t="s">
        <v>536</v>
      </c>
      <c r="AD80" s="1053" t="s">
        <v>537</v>
      </c>
      <c r="AE80" s="1054" t="s">
        <v>538</v>
      </c>
      <c r="AF80" s="1052" t="s">
        <v>541</v>
      </c>
      <c r="AG80" s="1053" t="s">
        <v>542</v>
      </c>
      <c r="AH80" s="1054" t="s">
        <v>543</v>
      </c>
      <c r="AI80" s="1052" t="s">
        <v>536</v>
      </c>
      <c r="AJ80" s="1053" t="s">
        <v>537</v>
      </c>
      <c r="AK80" s="1054" t="s">
        <v>538</v>
      </c>
      <c r="AL80" s="1052" t="s">
        <v>541</v>
      </c>
      <c r="AM80" s="1053" t="s">
        <v>542</v>
      </c>
      <c r="AN80" s="1054" t="s">
        <v>543</v>
      </c>
    </row>
    <row r="81" spans="26:40" ht="15.75" outlineLevel="1" thickBot="1" x14ac:dyDescent="0.35">
      <c r="Z81" s="1055" t="s">
        <v>535</v>
      </c>
      <c r="AA81" s="425"/>
      <c r="AB81" s="809"/>
      <c r="AC81" s="1056" t="s">
        <v>156</v>
      </c>
      <c r="AD81" s="1057" t="s">
        <v>164</v>
      </c>
      <c r="AE81" s="1058" t="s">
        <v>165</v>
      </c>
      <c r="AF81" s="1059" t="s">
        <v>162</v>
      </c>
      <c r="AG81" s="1057" t="s">
        <v>168</v>
      </c>
      <c r="AH81" s="1058" t="s">
        <v>169</v>
      </c>
      <c r="AI81" s="1056" t="s">
        <v>163</v>
      </c>
      <c r="AJ81" s="1057" t="s">
        <v>161</v>
      </c>
      <c r="AK81" s="1058" t="s">
        <v>170</v>
      </c>
      <c r="AL81" s="1059" t="s">
        <v>171</v>
      </c>
      <c r="AM81" s="1057" t="s">
        <v>172</v>
      </c>
      <c r="AN81" s="1058" t="s">
        <v>173</v>
      </c>
    </row>
    <row r="82" spans="26:40" outlineLevel="1" x14ac:dyDescent="0.3">
      <c r="Z82" s="1060" t="s">
        <v>157</v>
      </c>
      <c r="AA82" s="200"/>
      <c r="AB82" s="772"/>
      <c r="AC82" s="234">
        <v>18.149999999999999</v>
      </c>
      <c r="AD82" s="235">
        <v>34.299999999999997</v>
      </c>
      <c r="AE82" s="236">
        <v>62.5</v>
      </c>
      <c r="AF82" s="1061">
        <v>775</v>
      </c>
      <c r="AG82" s="1062">
        <v>1550</v>
      </c>
      <c r="AH82" s="1063">
        <v>3890</v>
      </c>
      <c r="AI82" s="234">
        <v>4.9550000000000001</v>
      </c>
      <c r="AJ82" s="235">
        <v>10</v>
      </c>
      <c r="AK82" s="236">
        <v>16.25</v>
      </c>
      <c r="AL82" s="1061">
        <v>68.5</v>
      </c>
      <c r="AM82" s="1062">
        <v>145</v>
      </c>
      <c r="AN82" s="1063">
        <v>375</v>
      </c>
    </row>
    <row r="83" spans="26:40" outlineLevel="1" x14ac:dyDescent="0.3">
      <c r="Z83" s="1060" t="s">
        <v>158</v>
      </c>
      <c r="AA83" s="200"/>
      <c r="AB83" s="772"/>
      <c r="AC83" s="239">
        <v>1653</v>
      </c>
      <c r="AD83" s="240">
        <v>3150</v>
      </c>
      <c r="AE83" s="241">
        <v>5900</v>
      </c>
      <c r="AF83" s="292">
        <v>72000</v>
      </c>
      <c r="AG83" s="240">
        <v>142500</v>
      </c>
      <c r="AH83" s="241">
        <v>360000</v>
      </c>
      <c r="AI83" s="239">
        <v>447</v>
      </c>
      <c r="AJ83" s="240">
        <v>920</v>
      </c>
      <c r="AK83" s="241">
        <v>1500</v>
      </c>
      <c r="AL83" s="292">
        <v>6040</v>
      </c>
      <c r="AM83" s="240">
        <v>12730</v>
      </c>
      <c r="AN83" s="241">
        <v>32500</v>
      </c>
    </row>
    <row r="84" spans="26:40" outlineLevel="1" x14ac:dyDescent="0.3">
      <c r="Z84" s="1060" t="s">
        <v>41</v>
      </c>
      <c r="AA84" s="200"/>
      <c r="AB84" s="772"/>
      <c r="AC84" s="239">
        <v>52.5</v>
      </c>
      <c r="AD84" s="240">
        <v>98</v>
      </c>
      <c r="AE84" s="241">
        <v>192</v>
      </c>
      <c r="AF84" s="292">
        <v>2350</v>
      </c>
      <c r="AG84" s="240">
        <v>4650</v>
      </c>
      <c r="AH84" s="241">
        <v>11700</v>
      </c>
      <c r="AI84" s="239">
        <v>13.7</v>
      </c>
      <c r="AJ84" s="240">
        <v>29.25</v>
      </c>
      <c r="AK84" s="241">
        <v>47.5</v>
      </c>
      <c r="AL84" s="292">
        <v>172.5</v>
      </c>
      <c r="AM84" s="240">
        <v>360</v>
      </c>
      <c r="AN84" s="241">
        <v>898</v>
      </c>
    </row>
    <row r="85" spans="26:40" outlineLevel="1" x14ac:dyDescent="0.3">
      <c r="Z85" s="1060" t="s">
        <v>159</v>
      </c>
      <c r="AA85" s="200"/>
      <c r="AB85" s="772"/>
      <c r="AC85" s="239">
        <v>735</v>
      </c>
      <c r="AD85" s="240">
        <v>1400</v>
      </c>
      <c r="AE85" s="241">
        <v>2560</v>
      </c>
      <c r="AF85" s="292">
        <v>32500</v>
      </c>
      <c r="AG85" s="240">
        <v>64000</v>
      </c>
      <c r="AH85" s="241">
        <v>161500</v>
      </c>
      <c r="AI85" s="239">
        <v>187.5</v>
      </c>
      <c r="AJ85" s="240">
        <v>410</v>
      </c>
      <c r="AK85" s="241">
        <v>700</v>
      </c>
      <c r="AL85" s="292">
        <v>2320</v>
      </c>
      <c r="AM85" s="240">
        <v>4850</v>
      </c>
      <c r="AN85" s="241">
        <v>12500</v>
      </c>
    </row>
    <row r="86" spans="26:40" outlineLevel="1" x14ac:dyDescent="0.3">
      <c r="Z86" s="1060" t="s">
        <v>160</v>
      </c>
      <c r="AA86" s="200"/>
      <c r="AB86" s="772"/>
      <c r="AC86" s="239">
        <v>4.1500000000000004</v>
      </c>
      <c r="AD86" s="240">
        <v>7.9</v>
      </c>
      <c r="AE86" s="241">
        <v>15</v>
      </c>
      <c r="AF86" s="292">
        <v>182.5</v>
      </c>
      <c r="AG86" s="240">
        <v>365</v>
      </c>
      <c r="AH86" s="241">
        <v>912</v>
      </c>
      <c r="AI86" s="239">
        <v>1.07</v>
      </c>
      <c r="AJ86" s="240">
        <v>2.4</v>
      </c>
      <c r="AK86" s="241">
        <v>3.85</v>
      </c>
      <c r="AL86" s="292">
        <v>12.75</v>
      </c>
      <c r="AM86" s="240">
        <v>26.5</v>
      </c>
      <c r="AN86" s="241">
        <v>69</v>
      </c>
    </row>
    <row r="87" spans="26:40" outlineLevel="1" x14ac:dyDescent="0.3">
      <c r="Z87" s="1060" t="s">
        <v>4</v>
      </c>
      <c r="AA87" s="200"/>
      <c r="AB87" s="772"/>
      <c r="AC87" s="239">
        <v>370</v>
      </c>
      <c r="AD87" s="240">
        <v>720</v>
      </c>
      <c r="AE87" s="241">
        <v>1350</v>
      </c>
      <c r="AF87" s="292">
        <v>16600</v>
      </c>
      <c r="AG87" s="240">
        <v>33250</v>
      </c>
      <c r="AH87" s="241">
        <v>79000</v>
      </c>
      <c r="AI87" s="239">
        <v>112.5</v>
      </c>
      <c r="AJ87" s="240">
        <v>222.5</v>
      </c>
      <c r="AK87" s="241">
        <v>356</v>
      </c>
      <c r="AL87" s="292">
        <v>1650</v>
      </c>
      <c r="AM87" s="240">
        <v>3450</v>
      </c>
      <c r="AN87" s="241">
        <v>8900</v>
      </c>
    </row>
    <row r="88" spans="26:40" outlineLevel="1" x14ac:dyDescent="0.3">
      <c r="Z88" s="1060"/>
      <c r="AA88" s="200"/>
      <c r="AB88" s="772"/>
      <c r="AC88" s="239"/>
      <c r="AD88" s="240"/>
      <c r="AE88" s="241"/>
      <c r="AF88" s="292"/>
      <c r="AG88" s="240"/>
      <c r="AH88" s="241"/>
      <c r="AI88" s="239"/>
      <c r="AJ88" s="240"/>
      <c r="AK88" s="241"/>
      <c r="AL88" s="292"/>
      <c r="AM88" s="240"/>
      <c r="AN88" s="241"/>
    </row>
    <row r="89" spans="26:40" outlineLevel="1" x14ac:dyDescent="0.3">
      <c r="Z89" s="1060" t="s">
        <v>524</v>
      </c>
      <c r="AA89" s="200"/>
      <c r="AB89" s="772"/>
      <c r="AC89" s="239"/>
      <c r="AD89" s="240"/>
      <c r="AE89" s="241"/>
      <c r="AF89" s="292"/>
      <c r="AG89" s="240"/>
      <c r="AH89" s="241"/>
      <c r="AI89" s="239"/>
      <c r="AJ89" s="240"/>
      <c r="AK89" s="241"/>
      <c r="AL89" s="292"/>
      <c r="AM89" s="240"/>
      <c r="AN89" s="241"/>
    </row>
    <row r="90" spans="26:40" outlineLevel="1" x14ac:dyDescent="0.3">
      <c r="Z90" s="1064" t="s">
        <v>526</v>
      </c>
      <c r="AA90" s="200"/>
      <c r="AB90" s="772"/>
      <c r="AC90" s="239">
        <v>95000</v>
      </c>
      <c r="AD90" s="240">
        <v>175000</v>
      </c>
      <c r="AE90" s="241">
        <v>320000</v>
      </c>
      <c r="AF90" s="292">
        <v>4100000</v>
      </c>
      <c r="AG90" s="240">
        <v>8098000</v>
      </c>
      <c r="AH90" s="241">
        <v>20250000</v>
      </c>
      <c r="AI90" s="239">
        <v>28000</v>
      </c>
      <c r="AJ90" s="240">
        <v>54000</v>
      </c>
      <c r="AK90" s="241">
        <v>89000</v>
      </c>
      <c r="AL90" s="292">
        <v>393500</v>
      </c>
      <c r="AM90" s="240">
        <v>885000</v>
      </c>
      <c r="AN90" s="241">
        <v>2300000</v>
      </c>
    </row>
    <row r="91" spans="26:40" outlineLevel="1" x14ac:dyDescent="0.3">
      <c r="Z91" s="1064" t="s">
        <v>527</v>
      </c>
      <c r="AA91" s="200"/>
      <c r="AB91" s="772"/>
      <c r="AC91" s="239">
        <v>95000</v>
      </c>
      <c r="AD91" s="240">
        <v>175000</v>
      </c>
      <c r="AE91" s="241">
        <v>340000</v>
      </c>
      <c r="AF91" s="292">
        <v>4100000</v>
      </c>
      <c r="AG91" s="240">
        <v>8098000</v>
      </c>
      <c r="AH91" s="241">
        <v>20250000</v>
      </c>
      <c r="AI91" s="239">
        <v>28000</v>
      </c>
      <c r="AJ91" s="240">
        <v>54000</v>
      </c>
      <c r="AK91" s="241">
        <v>89000</v>
      </c>
      <c r="AL91" s="292">
        <v>393500</v>
      </c>
      <c r="AM91" s="240">
        <v>885000</v>
      </c>
      <c r="AN91" s="241">
        <v>2300000</v>
      </c>
    </row>
    <row r="92" spans="26:40" outlineLevel="1" x14ac:dyDescent="0.3">
      <c r="Z92" s="1064" t="s">
        <v>528</v>
      </c>
      <c r="AA92" s="200"/>
      <c r="AB92" s="772"/>
      <c r="AC92" s="239">
        <v>5000</v>
      </c>
      <c r="AD92" s="240">
        <v>9500</v>
      </c>
      <c r="AE92" s="241">
        <v>17500</v>
      </c>
      <c r="AF92" s="292">
        <v>225000</v>
      </c>
      <c r="AG92" s="240">
        <v>450000</v>
      </c>
      <c r="AH92" s="241">
        <v>1110000</v>
      </c>
      <c r="AI92" s="239">
        <v>1400</v>
      </c>
      <c r="AJ92" s="240">
        <v>2900</v>
      </c>
      <c r="AK92" s="241">
        <v>4650</v>
      </c>
      <c r="AL92" s="292">
        <v>23000</v>
      </c>
      <c r="AM92" s="240">
        <v>48000</v>
      </c>
      <c r="AN92" s="241">
        <v>124000</v>
      </c>
    </row>
    <row r="93" spans="26:40" outlineLevel="1" x14ac:dyDescent="0.3">
      <c r="Z93" s="1064" t="s">
        <v>529</v>
      </c>
      <c r="AA93" s="200"/>
      <c r="AB93" s="772"/>
      <c r="AC93" s="239">
        <v>5000</v>
      </c>
      <c r="AD93" s="240">
        <v>9500</v>
      </c>
      <c r="AE93" s="241">
        <v>17500</v>
      </c>
      <c r="AF93" s="292">
        <v>225000</v>
      </c>
      <c r="AG93" s="240">
        <v>450000</v>
      </c>
      <c r="AH93" s="241">
        <v>1110000</v>
      </c>
      <c r="AI93" s="239">
        <v>1400</v>
      </c>
      <c r="AJ93" s="240">
        <v>2900</v>
      </c>
      <c r="AK93" s="241">
        <v>4650</v>
      </c>
      <c r="AL93" s="292">
        <v>23000</v>
      </c>
      <c r="AM93" s="240">
        <v>48000</v>
      </c>
      <c r="AN93" s="241">
        <v>124000</v>
      </c>
    </row>
    <row r="94" spans="26:40" outlineLevel="1" x14ac:dyDescent="0.3">
      <c r="Z94" s="1064" t="s">
        <v>530</v>
      </c>
      <c r="AA94" s="200"/>
      <c r="AB94" s="772"/>
      <c r="AC94" s="239">
        <v>5000</v>
      </c>
      <c r="AD94" s="240">
        <v>9500</v>
      </c>
      <c r="AE94" s="241">
        <v>17500</v>
      </c>
      <c r="AF94" s="292">
        <v>225000</v>
      </c>
      <c r="AG94" s="240">
        <v>450000</v>
      </c>
      <c r="AH94" s="241">
        <v>1110000</v>
      </c>
      <c r="AI94" s="239">
        <v>1400</v>
      </c>
      <c r="AJ94" s="240">
        <v>2900</v>
      </c>
      <c r="AK94" s="241">
        <v>4650</v>
      </c>
      <c r="AL94" s="292">
        <v>23000</v>
      </c>
      <c r="AM94" s="240">
        <v>48000</v>
      </c>
      <c r="AN94" s="241">
        <v>124000</v>
      </c>
    </row>
    <row r="95" spans="26:40" outlineLevel="1" x14ac:dyDescent="0.3">
      <c r="Z95" s="1060"/>
      <c r="AA95" s="200"/>
      <c r="AB95" s="772"/>
      <c r="AC95" s="239"/>
      <c r="AD95" s="240"/>
      <c r="AE95" s="241"/>
      <c r="AF95" s="292"/>
      <c r="AG95" s="240"/>
      <c r="AH95" s="241"/>
      <c r="AI95" s="239"/>
      <c r="AJ95" s="240"/>
      <c r="AK95" s="241"/>
      <c r="AL95" s="292"/>
      <c r="AM95" s="240"/>
      <c r="AN95" s="241"/>
    </row>
    <row r="96" spans="26:40" outlineLevel="1" x14ac:dyDescent="0.3">
      <c r="Z96" s="1060" t="s">
        <v>525</v>
      </c>
      <c r="AA96" s="200"/>
      <c r="AB96" s="772"/>
      <c r="AC96" s="239"/>
      <c r="AD96" s="240"/>
      <c r="AE96" s="241"/>
      <c r="AF96" s="292"/>
      <c r="AG96" s="240"/>
      <c r="AH96" s="241"/>
      <c r="AI96" s="239"/>
      <c r="AJ96" s="240"/>
      <c r="AK96" s="241"/>
      <c r="AL96" s="292"/>
      <c r="AM96" s="240"/>
      <c r="AN96" s="241"/>
    </row>
    <row r="97" spans="26:40" outlineLevel="1" x14ac:dyDescent="0.3">
      <c r="Z97" s="1064" t="s">
        <v>528</v>
      </c>
      <c r="AA97" s="200"/>
      <c r="AB97" s="772"/>
      <c r="AC97" s="239">
        <v>1050</v>
      </c>
      <c r="AD97" s="240">
        <v>1950</v>
      </c>
      <c r="AE97" s="241">
        <v>3600</v>
      </c>
      <c r="AF97" s="292">
        <v>44000</v>
      </c>
      <c r="AG97" s="240">
        <v>88000</v>
      </c>
      <c r="AH97" s="241">
        <v>222000</v>
      </c>
      <c r="AI97" s="239">
        <v>300</v>
      </c>
      <c r="AJ97" s="240">
        <v>580</v>
      </c>
      <c r="AK97" s="241">
        <v>935</v>
      </c>
      <c r="AL97" s="292">
        <v>4600</v>
      </c>
      <c r="AM97" s="240">
        <v>9700</v>
      </c>
      <c r="AN97" s="241">
        <v>24750</v>
      </c>
    </row>
    <row r="98" spans="26:40" outlineLevel="1" x14ac:dyDescent="0.3">
      <c r="Z98" s="1064" t="s">
        <v>529</v>
      </c>
      <c r="AA98" s="200"/>
      <c r="AB98" s="772"/>
      <c r="AC98" s="239">
        <v>1050</v>
      </c>
      <c r="AD98" s="240">
        <v>1950</v>
      </c>
      <c r="AE98" s="241">
        <v>3600</v>
      </c>
      <c r="AF98" s="292">
        <v>44000</v>
      </c>
      <c r="AG98" s="240">
        <v>88000</v>
      </c>
      <c r="AH98" s="241">
        <v>222000</v>
      </c>
      <c r="AI98" s="239">
        <v>300</v>
      </c>
      <c r="AJ98" s="240">
        <v>580</v>
      </c>
      <c r="AK98" s="241">
        <v>935</v>
      </c>
      <c r="AL98" s="292">
        <v>4600</v>
      </c>
      <c r="AM98" s="240">
        <v>9700</v>
      </c>
      <c r="AN98" s="241">
        <v>24750</v>
      </c>
    </row>
    <row r="99" spans="26:40" ht="15.75" outlineLevel="1" thickBot="1" x14ac:dyDescent="0.35">
      <c r="Z99" s="1065" t="s">
        <v>530</v>
      </c>
      <c r="AA99" s="425"/>
      <c r="AB99" s="644"/>
      <c r="AC99" s="244">
        <v>1050</v>
      </c>
      <c r="AD99" s="212">
        <v>1950</v>
      </c>
      <c r="AE99" s="213">
        <v>3600</v>
      </c>
      <c r="AF99" s="216">
        <v>44000</v>
      </c>
      <c r="AG99" s="212">
        <v>88000</v>
      </c>
      <c r="AH99" s="213">
        <v>222000</v>
      </c>
      <c r="AI99" s="211">
        <v>300</v>
      </c>
      <c r="AJ99" s="212">
        <v>580</v>
      </c>
      <c r="AK99" s="213">
        <v>935</v>
      </c>
      <c r="AL99" s="216">
        <v>4600</v>
      </c>
      <c r="AM99" s="212">
        <v>9700</v>
      </c>
      <c r="AN99" s="213">
        <v>24750</v>
      </c>
    </row>
    <row r="100" spans="26:40" outlineLevel="1" x14ac:dyDescent="0.3"/>
    <row r="101" spans="26:40" outlineLevel="1" x14ac:dyDescent="0.3">
      <c r="Z101" s="1066" t="s">
        <v>531</v>
      </c>
    </row>
    <row r="102" spans="26:40" outlineLevel="1" x14ac:dyDescent="0.3">
      <c r="Z102" s="1066" t="s">
        <v>539</v>
      </c>
    </row>
    <row r="103" spans="26:40" outlineLevel="1" x14ac:dyDescent="0.3">
      <c r="Z103" s="1066" t="s">
        <v>540</v>
      </c>
    </row>
  </sheetData>
  <sheetProtection formatColumns="0" formatRows="0" insertColumns="0" insertRows="0"/>
  <mergeCells count="18">
    <mergeCell ref="C21:K21"/>
    <mergeCell ref="L21:Y21"/>
    <mergeCell ref="Z21:AM21"/>
    <mergeCell ref="B19:AM19"/>
    <mergeCell ref="B60:C60"/>
    <mergeCell ref="B58:C58"/>
    <mergeCell ref="C20:AM20"/>
    <mergeCell ref="B33:K33"/>
    <mergeCell ref="B45:K45"/>
    <mergeCell ref="B57:K57"/>
    <mergeCell ref="L33:Y33"/>
    <mergeCell ref="L45:Y45"/>
    <mergeCell ref="L57:Y57"/>
    <mergeCell ref="C4:K4"/>
    <mergeCell ref="L4:Y4"/>
    <mergeCell ref="Z4:AM4"/>
    <mergeCell ref="B2:AM2"/>
    <mergeCell ref="C3:AM3"/>
  </mergeCells>
  <conditionalFormatting sqref="Z24:AM32">
    <cfRule type="cellIs" dxfId="8" priority="1" stopIfTrue="1" operator="greaterThan">
      <formula>Z$33</formula>
    </cfRule>
  </conditionalFormatting>
  <conditionalFormatting sqref="Z36:AM44">
    <cfRule type="cellIs" dxfId="7" priority="2" stopIfTrue="1" operator="greaterThan">
      <formula>Z$45</formula>
    </cfRule>
  </conditionalFormatting>
  <conditionalFormatting sqref="Z48:AM56">
    <cfRule type="cellIs" dxfId="6" priority="3" stopIfTrue="1" operator="greaterThan">
      <formula>Z$57</formula>
    </cfRule>
  </conditionalFormatting>
  <dataValidations count="1">
    <dataValidation type="list" allowBlank="1" showInputMessage="1" showErrorMessage="1" sqref="C23 C35 C47" xr:uid="{00000000-0002-0000-0B00-000000000000}">
      <formula1>$C$63:$C$74</formula1>
    </dataValidation>
  </dataValidations>
  <pageMargins left="0.31496062992125984" right="0.31496062992125984" top="0.74803149606299213" bottom="0.74803149606299213" header="0.31496062992125984" footer="0.31496062992125984"/>
  <pageSetup paperSize="9" scale="34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  <colBreaks count="1" manualBreakCount="1">
    <brk id="19" max="6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theme="8" tint="0.39997558519241921"/>
    <pageSetUpPr fitToPage="1"/>
  </sheetPr>
  <dimension ref="A1:DD171"/>
  <sheetViews>
    <sheetView showZeros="0" zoomScale="70" zoomScaleNormal="7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E37" sqref="E37"/>
    </sheetView>
  </sheetViews>
  <sheetFormatPr defaultColWidth="8.85546875" defaultRowHeight="15" outlineLevelRow="1" outlineLevelCol="2" x14ac:dyDescent="0.3"/>
  <cols>
    <col min="1" max="1" width="2.42578125" style="181" customWidth="1"/>
    <col min="2" max="2" width="19" style="181" customWidth="1"/>
    <col min="3" max="3" width="14.42578125" style="181" customWidth="1"/>
    <col min="4" max="6" width="5.7109375" style="181" customWidth="1" outlineLevel="1"/>
    <col min="7" max="9" width="11.28515625" style="181" customWidth="1"/>
    <col min="10" max="10" width="8.140625" style="181" customWidth="1"/>
    <col min="11" max="11" width="9.5703125" style="181" customWidth="1"/>
    <col min="12" max="12" width="6" style="181" customWidth="1"/>
    <col min="13" max="15" width="4.7109375" style="181" customWidth="1"/>
    <col min="16" max="16" width="13.85546875" style="181" customWidth="1"/>
    <col min="17" max="17" width="7" style="181" customWidth="1"/>
    <col min="18" max="18" width="7.5703125" style="181" bestFit="1" customWidth="1"/>
    <col min="19" max="19" width="7.85546875" style="181" bestFit="1" customWidth="1"/>
    <col min="20" max="23" width="7.7109375" style="181" customWidth="1"/>
    <col min="24" max="24" width="9.140625" style="181" customWidth="1"/>
    <col min="25" max="25" width="7.7109375" style="181" customWidth="1"/>
    <col min="26" max="39" width="6.7109375" style="181" customWidth="1" outlineLevel="1"/>
    <col min="40" max="40" width="3.5703125" style="181" customWidth="1"/>
    <col min="41" max="41" width="9.28515625" style="181" customWidth="1" outlineLevel="1"/>
    <col min="42" max="45" width="7.7109375" style="181" customWidth="1" outlineLevel="1"/>
    <col min="46" max="46" width="9" style="181" customWidth="1" outlineLevel="1"/>
    <col min="47" max="47" width="9.28515625" style="181" customWidth="1" outlineLevel="1"/>
    <col min="48" max="48" width="7" style="181" customWidth="1" outlineLevel="1"/>
    <col min="49" max="51" width="8.7109375" style="181" customWidth="1" outlineLevel="1"/>
    <col min="52" max="52" width="7.7109375" style="181" customWidth="1" outlineLevel="1"/>
    <col min="53" max="53" width="9.28515625" style="181" customWidth="1" outlineLevel="1"/>
    <col min="54" max="54" width="7.7109375" style="181" customWidth="1" outlineLevel="1"/>
    <col min="55" max="55" width="6.7109375" style="181" customWidth="1" outlineLevel="1"/>
    <col min="56" max="60" width="7.7109375" style="181" customWidth="1"/>
    <col min="61" max="61" width="7.42578125" style="181" customWidth="1"/>
    <col min="62" max="62" width="0.140625" style="181" customWidth="1"/>
    <col min="63" max="63" width="8.85546875" style="181" customWidth="1" outlineLevel="1"/>
    <col min="64" max="64" width="7.85546875" style="181" customWidth="1" outlineLevel="1"/>
    <col min="65" max="65" width="8.42578125" style="181" customWidth="1" outlineLevel="1"/>
    <col min="66" max="66" width="9.7109375" style="181" customWidth="1" outlineLevel="1"/>
    <col min="67" max="67" width="8.28515625" style="181" customWidth="1" outlineLevel="1"/>
    <col min="68" max="72" width="7.7109375" style="181" customWidth="1" outlineLevel="1"/>
    <col min="73" max="86" width="6.7109375" style="181" customWidth="1" outlineLevel="2"/>
    <col min="87" max="87" width="2.28515625" style="181" customWidth="1" outlineLevel="1"/>
    <col min="88" max="88" width="6.7109375" style="181" customWidth="1" outlineLevel="2"/>
    <col min="89" max="89" width="10.7109375" style="181" customWidth="1" outlineLevel="2"/>
    <col min="90" max="101" width="6.7109375" style="181" customWidth="1" outlineLevel="2"/>
    <col min="102" max="102" width="1.7109375" style="181" customWidth="1" outlineLevel="1"/>
    <col min="103" max="107" width="8.85546875" style="181" customWidth="1" outlineLevel="1"/>
    <col min="108" max="108" width="6" style="181" customWidth="1" outlineLevel="1"/>
    <col min="109" max="16384" width="8.85546875" style="181"/>
  </cols>
  <sheetData>
    <row r="1" spans="2:108" ht="15.75" thickBot="1" x14ac:dyDescent="0.35"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BD1" s="200"/>
      <c r="BE1" s="200"/>
      <c r="BF1" s="200"/>
      <c r="BG1" s="200"/>
      <c r="BH1" s="200"/>
      <c r="BI1" s="200"/>
      <c r="BJ1" s="200"/>
      <c r="BM1" s="200"/>
      <c r="BN1" s="200"/>
      <c r="BO1" s="200"/>
      <c r="BP1" s="200"/>
      <c r="BQ1" s="200"/>
      <c r="BR1" s="200"/>
      <c r="BS1" s="200"/>
      <c r="BT1" s="200"/>
    </row>
    <row r="2" spans="2:108" ht="21" customHeight="1" x14ac:dyDescent="0.3">
      <c r="B2" s="1948" t="s">
        <v>339</v>
      </c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/>
      <c r="O2" s="1949"/>
      <c r="P2" s="1949"/>
      <c r="Q2" s="1949"/>
      <c r="R2" s="1949"/>
      <c r="S2" s="1949"/>
      <c r="T2" s="1949"/>
      <c r="U2" s="1949"/>
      <c r="V2" s="1949"/>
      <c r="W2" s="1949"/>
      <c r="X2" s="1949"/>
      <c r="Y2" s="1949"/>
      <c r="Z2" s="1949"/>
      <c r="AA2" s="1949"/>
      <c r="AB2" s="1949"/>
      <c r="AC2" s="1949"/>
      <c r="AD2" s="1949"/>
      <c r="AE2" s="1949"/>
      <c r="AF2" s="1949"/>
      <c r="AG2" s="1949"/>
      <c r="AH2" s="1949"/>
      <c r="AI2" s="1949"/>
      <c r="AJ2" s="1949"/>
      <c r="AK2" s="1949"/>
      <c r="AL2" s="1949"/>
      <c r="AM2" s="1949"/>
      <c r="AN2" s="1949"/>
      <c r="AO2" s="1949"/>
      <c r="AP2" s="1949"/>
      <c r="AQ2" s="1949"/>
      <c r="AR2" s="1949"/>
      <c r="AS2" s="1949"/>
      <c r="AT2" s="1949"/>
      <c r="AU2" s="1949"/>
      <c r="AV2" s="1949"/>
      <c r="AW2" s="1949"/>
      <c r="AX2" s="1949"/>
      <c r="AY2" s="1949"/>
      <c r="AZ2" s="1949"/>
      <c r="BA2" s="1949"/>
      <c r="BB2" s="1949"/>
      <c r="BC2" s="1949"/>
      <c r="BD2" s="1949"/>
      <c r="BE2" s="1949"/>
      <c r="BF2" s="1949"/>
      <c r="BG2" s="1949"/>
      <c r="BH2" s="1949"/>
      <c r="BI2" s="1949"/>
      <c r="BJ2" s="1949"/>
      <c r="BK2" s="1950"/>
      <c r="BL2" s="1950"/>
      <c r="BM2" s="1950"/>
      <c r="BN2" s="1950"/>
      <c r="BO2" s="1950"/>
      <c r="BP2" s="1950"/>
      <c r="BQ2" s="1950"/>
      <c r="BR2" s="1950"/>
      <c r="BS2" s="1950"/>
      <c r="BT2" s="1950"/>
      <c r="BU2" s="1950"/>
      <c r="BV2" s="1950"/>
      <c r="BW2" s="1950"/>
      <c r="BX2" s="1950"/>
      <c r="BY2" s="1950"/>
      <c r="BZ2" s="1950"/>
      <c r="CA2" s="1950"/>
      <c r="CB2" s="1950"/>
      <c r="CC2" s="1950"/>
      <c r="CD2" s="1950"/>
      <c r="CE2" s="1950"/>
      <c r="CF2" s="1950"/>
      <c r="CG2" s="1950"/>
      <c r="CH2" s="1950"/>
      <c r="CI2" s="1950"/>
      <c r="CJ2" s="1950"/>
      <c r="CK2" s="1950"/>
      <c r="CL2" s="1950"/>
      <c r="CM2" s="1950"/>
      <c r="CN2" s="1950"/>
      <c r="CO2" s="1950"/>
      <c r="CP2" s="1950"/>
      <c r="CQ2" s="1950"/>
      <c r="CR2" s="1950"/>
      <c r="CS2" s="1950"/>
      <c r="CT2" s="1950"/>
      <c r="CU2" s="1950"/>
      <c r="CV2" s="1950"/>
      <c r="CW2" s="1950"/>
      <c r="CX2" s="1950"/>
      <c r="CY2" s="1951"/>
      <c r="CZ2" s="1951"/>
      <c r="DA2" s="1951"/>
      <c r="DB2" s="1951"/>
      <c r="DC2" s="1951"/>
      <c r="DD2" s="1952"/>
    </row>
    <row r="3" spans="2:108" s="758" customFormat="1" ht="21" customHeight="1" thickBot="1" x14ac:dyDescent="0.4">
      <c r="B3" s="523" t="s">
        <v>320</v>
      </c>
      <c r="C3" s="1686" t="str">
        <f>'Manuel d''utilisation'!C3</f>
        <v>BOF_SL_6000: Rue de la Station, 666 à 4308 Manage</v>
      </c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1686"/>
      <c r="R3" s="1686"/>
      <c r="S3" s="1686"/>
      <c r="T3" s="1686"/>
      <c r="U3" s="1686"/>
      <c r="V3" s="1686"/>
      <c r="W3" s="1686"/>
      <c r="X3" s="1686"/>
      <c r="Y3" s="1686"/>
      <c r="Z3" s="1686"/>
      <c r="AA3" s="1686"/>
      <c r="AB3" s="1686"/>
      <c r="AC3" s="1686"/>
      <c r="AD3" s="1686"/>
      <c r="AE3" s="1686"/>
      <c r="AF3" s="1686"/>
      <c r="AG3" s="1686"/>
      <c r="AH3" s="1686"/>
      <c r="AI3" s="1686"/>
      <c r="AJ3" s="1686"/>
      <c r="AK3" s="1686"/>
      <c r="AL3" s="1686"/>
      <c r="AM3" s="1686"/>
      <c r="AN3" s="1686"/>
      <c r="AO3" s="1686"/>
      <c r="AP3" s="1686"/>
      <c r="AQ3" s="1686"/>
      <c r="AR3" s="1686"/>
      <c r="AS3" s="1686"/>
      <c r="AT3" s="1686"/>
      <c r="AU3" s="1686"/>
      <c r="AV3" s="1686"/>
      <c r="AW3" s="1686"/>
      <c r="AX3" s="1686"/>
      <c r="AY3" s="1686"/>
      <c r="AZ3" s="1686"/>
      <c r="BA3" s="1686"/>
      <c r="BB3" s="1686"/>
      <c r="BC3" s="1686"/>
      <c r="BD3" s="1686"/>
      <c r="BE3" s="1686"/>
      <c r="BF3" s="1686"/>
      <c r="BG3" s="1686"/>
      <c r="BH3" s="1686"/>
      <c r="BI3" s="1686"/>
      <c r="BJ3" s="1686"/>
      <c r="BK3" s="1953"/>
      <c r="BL3" s="1953"/>
      <c r="BM3" s="1953"/>
      <c r="BN3" s="1953"/>
      <c r="BO3" s="1953"/>
      <c r="BP3" s="1953"/>
      <c r="BQ3" s="1953"/>
      <c r="BR3" s="1953"/>
      <c r="BS3" s="1953"/>
      <c r="BT3" s="1953"/>
      <c r="BU3" s="1953"/>
      <c r="BV3" s="1953"/>
      <c r="BW3" s="1953"/>
      <c r="BX3" s="1953"/>
      <c r="BY3" s="1953"/>
      <c r="BZ3" s="1953"/>
      <c r="CA3" s="1953"/>
      <c r="CB3" s="1953"/>
      <c r="CC3" s="1953"/>
      <c r="CD3" s="1953"/>
      <c r="CE3" s="1953"/>
      <c r="CF3" s="1953"/>
      <c r="CG3" s="1953"/>
      <c r="CH3" s="1953"/>
      <c r="CI3" s="1953"/>
      <c r="CJ3" s="1953"/>
      <c r="CK3" s="1953"/>
      <c r="CL3" s="1953"/>
      <c r="CM3" s="1953"/>
      <c r="CN3" s="1953"/>
      <c r="CO3" s="1953"/>
      <c r="CP3" s="1953"/>
      <c r="CQ3" s="1953"/>
      <c r="CR3" s="1953"/>
      <c r="CS3" s="1953"/>
      <c r="CT3" s="1953"/>
      <c r="CU3" s="1953"/>
      <c r="CV3" s="1953"/>
      <c r="CW3" s="1953"/>
      <c r="CX3" s="1953"/>
      <c r="CY3" s="1954"/>
      <c r="CZ3" s="1954"/>
      <c r="DA3" s="1954"/>
      <c r="DB3" s="1954"/>
      <c r="DC3" s="1954"/>
      <c r="DD3" s="1955"/>
    </row>
    <row r="4" spans="2:108" s="758" customFormat="1" ht="21" customHeight="1" thickBot="1" x14ac:dyDescent="0.35">
      <c r="B4" s="301" t="s">
        <v>613</v>
      </c>
      <c r="C4" s="759" t="str">
        <f>K26</f>
        <v>V</v>
      </c>
      <c r="D4" s="760"/>
      <c r="E4" s="760"/>
      <c r="F4" s="760"/>
      <c r="G4" s="1960" t="s">
        <v>614</v>
      </c>
      <c r="H4" s="1961"/>
      <c r="I4" s="1962"/>
      <c r="J4" s="585">
        <f>'Manuel d''utilisation'!C10</f>
        <v>3</v>
      </c>
      <c r="K4" s="1796"/>
      <c r="L4" s="1698"/>
      <c r="M4" s="1698"/>
      <c r="N4" s="1698"/>
      <c r="O4" s="1699"/>
      <c r="P4" s="1960" t="s">
        <v>615</v>
      </c>
      <c r="Q4" s="1962"/>
      <c r="R4" s="1959">
        <f>'Manuel d''utilisation'!C11</f>
        <v>7</v>
      </c>
      <c r="S4" s="1699"/>
      <c r="T4" s="1956">
        <f>'Manuel d''utilisation'!AU11</f>
        <v>0</v>
      </c>
      <c r="U4" s="1957"/>
      <c r="V4" s="1957"/>
      <c r="W4" s="1957"/>
      <c r="X4" s="1957"/>
      <c r="Y4" s="1957"/>
      <c r="Z4" s="1957"/>
      <c r="AA4" s="1957"/>
      <c r="AB4" s="1957"/>
      <c r="AC4" s="1957"/>
      <c r="AD4" s="1957"/>
      <c r="AE4" s="1957"/>
      <c r="AF4" s="1957"/>
      <c r="AG4" s="1957"/>
      <c r="AH4" s="1957"/>
      <c r="AI4" s="1957"/>
      <c r="AJ4" s="1957"/>
      <c r="AK4" s="1957"/>
      <c r="AL4" s="1957"/>
      <c r="AM4" s="1957"/>
      <c r="AN4" s="1957"/>
      <c r="AO4" s="1957"/>
      <c r="AP4" s="1957"/>
      <c r="AQ4" s="1957"/>
      <c r="AR4" s="1957"/>
      <c r="AS4" s="1957"/>
      <c r="AT4" s="1957"/>
      <c r="AU4" s="1957"/>
      <c r="AV4" s="1957"/>
      <c r="AW4" s="1957"/>
      <c r="AX4" s="1957"/>
      <c r="AY4" s="1957"/>
      <c r="AZ4" s="1957"/>
      <c r="BA4" s="1957"/>
      <c r="BB4" s="1957"/>
      <c r="BC4" s="1957"/>
      <c r="BD4" s="1957"/>
      <c r="BE4" s="1957"/>
      <c r="BF4" s="1957"/>
      <c r="BG4" s="1957"/>
      <c r="BH4" s="1957"/>
      <c r="BI4" s="1957"/>
      <c r="BJ4" s="1957"/>
      <c r="BK4" s="1957"/>
      <c r="BL4" s="1957"/>
      <c r="BM4" s="1957"/>
      <c r="BN4" s="1957"/>
      <c r="BO4" s="1957"/>
      <c r="BP4" s="1957"/>
      <c r="BQ4" s="1957"/>
      <c r="BR4" s="1957"/>
      <c r="BS4" s="1957"/>
      <c r="BT4" s="1957"/>
      <c r="BU4" s="1957"/>
      <c r="BV4" s="1957"/>
      <c r="BW4" s="1957"/>
      <c r="BX4" s="1957"/>
      <c r="BY4" s="1957"/>
      <c r="BZ4" s="1957"/>
      <c r="CA4" s="1957"/>
      <c r="CB4" s="1957"/>
      <c r="CC4" s="1957"/>
      <c r="CD4" s="1957"/>
      <c r="CE4" s="1957"/>
      <c r="CF4" s="1957"/>
      <c r="CG4" s="1957"/>
      <c r="CH4" s="1957"/>
      <c r="CI4" s="1957"/>
      <c r="CJ4" s="1957"/>
      <c r="CK4" s="1957"/>
      <c r="CL4" s="1957"/>
      <c r="CM4" s="1957"/>
      <c r="CN4" s="1957"/>
      <c r="CO4" s="1957"/>
      <c r="CP4" s="1957"/>
      <c r="CQ4" s="1957"/>
      <c r="CR4" s="1957"/>
      <c r="CS4" s="1957"/>
      <c r="CT4" s="1957"/>
      <c r="CU4" s="1957"/>
      <c r="CV4" s="1957"/>
      <c r="CW4" s="1957"/>
      <c r="CX4" s="1957"/>
      <c r="CY4" s="1957"/>
      <c r="CZ4" s="1957"/>
      <c r="DA4" s="1957"/>
      <c r="DB4" s="1957"/>
      <c r="DC4" s="1957"/>
      <c r="DD4" s="1958"/>
    </row>
    <row r="5" spans="2:108" s="316" customFormat="1" ht="25.9" customHeight="1" thickBot="1" x14ac:dyDescent="0.35">
      <c r="B5" s="1700" t="s">
        <v>380</v>
      </c>
      <c r="C5" s="1701"/>
      <c r="D5" s="1701"/>
      <c r="E5" s="1701"/>
      <c r="F5" s="1701"/>
      <c r="G5" s="1701"/>
      <c r="H5" s="1701"/>
      <c r="I5" s="1701"/>
      <c r="J5" s="1702"/>
      <c r="K5" s="1700" t="s">
        <v>47</v>
      </c>
      <c r="L5" s="1701"/>
      <c r="M5" s="1701"/>
      <c r="N5" s="1701"/>
      <c r="O5" s="1702"/>
      <c r="P5" s="1725" t="s">
        <v>382</v>
      </c>
      <c r="Q5" s="1725" t="s">
        <v>384</v>
      </c>
      <c r="R5" s="1723" t="s">
        <v>427</v>
      </c>
      <c r="S5" s="1723"/>
      <c r="T5" s="1723"/>
      <c r="U5" s="1723"/>
      <c r="V5" s="1723"/>
      <c r="W5" s="1723"/>
      <c r="X5" s="1723"/>
      <c r="Y5" s="1723"/>
      <c r="Z5" s="1723"/>
      <c r="AA5" s="1723"/>
      <c r="AB5" s="1723"/>
      <c r="AC5" s="1723"/>
      <c r="AD5" s="1723"/>
      <c r="AE5" s="1723"/>
      <c r="AF5" s="1723"/>
      <c r="AG5" s="1723"/>
      <c r="AH5" s="1723"/>
      <c r="AI5" s="1723"/>
      <c r="AJ5" s="1723"/>
      <c r="AK5" s="1723"/>
      <c r="AL5" s="1723"/>
      <c r="AM5" s="1723"/>
      <c r="AN5" s="1723"/>
      <c r="AO5" s="1723"/>
      <c r="AP5" s="1723"/>
      <c r="AQ5" s="1723"/>
      <c r="AR5" s="1723"/>
      <c r="AS5" s="1723"/>
      <c r="AT5" s="1723"/>
      <c r="AU5" s="1723"/>
      <c r="AV5" s="1723"/>
      <c r="AW5" s="1723"/>
      <c r="AX5" s="1723"/>
      <c r="AY5" s="1723"/>
      <c r="AZ5" s="1723"/>
      <c r="BA5" s="1723"/>
      <c r="BB5" s="1723"/>
      <c r="BC5" s="1723"/>
      <c r="BD5" s="1723"/>
      <c r="BE5" s="1723"/>
      <c r="BF5" s="1723"/>
      <c r="BG5" s="1723"/>
      <c r="BH5" s="1723"/>
      <c r="BI5" s="1724"/>
      <c r="BJ5" s="615"/>
      <c r="BK5" s="1749" t="s">
        <v>416</v>
      </c>
      <c r="BL5" s="1757"/>
      <c r="BM5" s="1749" t="s">
        <v>426</v>
      </c>
      <c r="BN5" s="1750"/>
      <c r="BO5" s="1750"/>
      <c r="BP5" s="1750"/>
      <c r="BQ5" s="1750"/>
      <c r="BR5" s="1750"/>
      <c r="BS5" s="1750"/>
      <c r="BT5" s="1750"/>
      <c r="BU5" s="1750"/>
      <c r="BV5" s="1750"/>
      <c r="BW5" s="1750"/>
      <c r="BX5" s="1750"/>
      <c r="BY5" s="1750"/>
      <c r="BZ5" s="1750"/>
      <c r="CA5" s="1750"/>
      <c r="CB5" s="1750"/>
      <c r="CC5" s="1750"/>
      <c r="CD5" s="1750"/>
      <c r="CE5" s="1750"/>
      <c r="CF5" s="1750"/>
      <c r="CG5" s="1750"/>
      <c r="CH5" s="1750"/>
      <c r="CI5" s="1750"/>
      <c r="CJ5" s="1750"/>
      <c r="CK5" s="1750"/>
      <c r="CL5" s="1750"/>
      <c r="CM5" s="1750"/>
      <c r="CN5" s="1750"/>
      <c r="CO5" s="1750"/>
      <c r="CP5" s="1750"/>
      <c r="CQ5" s="1750"/>
      <c r="CR5" s="1750"/>
      <c r="CS5" s="1750"/>
      <c r="CT5" s="1750"/>
      <c r="CU5" s="1750"/>
      <c r="CV5" s="1750"/>
      <c r="CW5" s="1750"/>
      <c r="CX5" s="1750"/>
      <c r="CY5" s="1751"/>
      <c r="CZ5" s="1751"/>
      <c r="DA5" s="1751"/>
      <c r="DB5" s="1751"/>
      <c r="DC5" s="1751"/>
      <c r="DD5" s="1752"/>
    </row>
    <row r="6" spans="2:108" s="316" customFormat="1" ht="28.15" customHeight="1" thickBot="1" x14ac:dyDescent="0.35">
      <c r="B6" s="1874"/>
      <c r="C6" s="1875"/>
      <c r="D6" s="1875"/>
      <c r="E6" s="1875"/>
      <c r="F6" s="1875"/>
      <c r="G6" s="1875"/>
      <c r="H6" s="1875"/>
      <c r="I6" s="1875"/>
      <c r="J6" s="1876"/>
      <c r="K6" s="1874"/>
      <c r="L6" s="1875"/>
      <c r="M6" s="1875"/>
      <c r="N6" s="1875"/>
      <c r="O6" s="1876"/>
      <c r="P6" s="1726"/>
      <c r="Q6" s="1726"/>
      <c r="R6" s="1727" t="s">
        <v>174</v>
      </c>
      <c r="S6" s="1717"/>
      <c r="T6" s="1691" t="s">
        <v>385</v>
      </c>
      <c r="U6" s="1692"/>
      <c r="V6" s="1692"/>
      <c r="W6" s="1692"/>
      <c r="X6" s="1692"/>
      <c r="Y6" s="1693"/>
      <c r="Z6" s="1694" t="s">
        <v>392</v>
      </c>
      <c r="AA6" s="1695"/>
      <c r="AB6" s="1695"/>
      <c r="AC6" s="1695"/>
      <c r="AD6" s="1695"/>
      <c r="AE6" s="1695"/>
      <c r="AF6" s="1695"/>
      <c r="AG6" s="1695"/>
      <c r="AH6" s="1695"/>
      <c r="AI6" s="1695"/>
      <c r="AJ6" s="1695"/>
      <c r="AK6" s="1695"/>
      <c r="AL6" s="1695"/>
      <c r="AM6" s="1696"/>
      <c r="AN6" s="186"/>
      <c r="AO6" s="186"/>
      <c r="AP6" s="1715" t="s">
        <v>410</v>
      </c>
      <c r="AQ6" s="1716"/>
      <c r="AR6" s="1716"/>
      <c r="AS6" s="1716"/>
      <c r="AT6" s="1716"/>
      <c r="AU6" s="1716"/>
      <c r="AV6" s="1716"/>
      <c r="AW6" s="1716"/>
      <c r="AX6" s="1716"/>
      <c r="AY6" s="1716"/>
      <c r="AZ6" s="1716"/>
      <c r="BA6" s="1716"/>
      <c r="BB6" s="1716"/>
      <c r="BC6" s="1717"/>
      <c r="BD6" s="1966" t="s">
        <v>143</v>
      </c>
      <c r="BE6" s="1967"/>
      <c r="BF6" s="1967"/>
      <c r="BG6" s="1967"/>
      <c r="BH6" s="1967"/>
      <c r="BI6" s="1968"/>
      <c r="BJ6" s="761"/>
      <c r="BK6" s="1753" t="s">
        <v>417</v>
      </c>
      <c r="BL6" s="1754"/>
      <c r="BM6" s="1753" t="s">
        <v>391</v>
      </c>
      <c r="BN6" s="1717"/>
      <c r="BO6" s="1709" t="s">
        <v>385</v>
      </c>
      <c r="BP6" s="1710"/>
      <c r="BQ6" s="1710"/>
      <c r="BR6" s="1710"/>
      <c r="BS6" s="1710"/>
      <c r="BT6" s="1711"/>
      <c r="BU6" s="1709" t="s">
        <v>392</v>
      </c>
      <c r="BV6" s="1721"/>
      <c r="BW6" s="1721"/>
      <c r="BX6" s="1721"/>
      <c r="BY6" s="1721"/>
      <c r="BZ6" s="1721"/>
      <c r="CA6" s="1721"/>
      <c r="CB6" s="1721"/>
      <c r="CC6" s="1721"/>
      <c r="CD6" s="1721"/>
      <c r="CE6" s="1721"/>
      <c r="CF6" s="1721"/>
      <c r="CG6" s="1721"/>
      <c r="CH6" s="1722"/>
      <c r="CI6" s="762"/>
      <c r="CJ6" s="1718" t="s">
        <v>410</v>
      </c>
      <c r="CK6" s="1719"/>
      <c r="CL6" s="1719"/>
      <c r="CM6" s="1719"/>
      <c r="CN6" s="1719"/>
      <c r="CO6" s="1719"/>
      <c r="CP6" s="1719"/>
      <c r="CQ6" s="1719"/>
      <c r="CR6" s="1719"/>
      <c r="CS6" s="1719"/>
      <c r="CT6" s="1719"/>
      <c r="CU6" s="1719"/>
      <c r="CV6" s="1719"/>
      <c r="CW6" s="1720"/>
      <c r="CX6" s="763"/>
      <c r="CY6" s="764"/>
      <c r="CZ6" s="765" t="s">
        <v>143</v>
      </c>
      <c r="DA6" s="765"/>
      <c r="DB6" s="765"/>
      <c r="DC6" s="765"/>
      <c r="DD6" s="766"/>
    </row>
    <row r="7" spans="2:108" s="327" customFormat="1" ht="118.9" customHeight="1" thickBot="1" x14ac:dyDescent="0.35">
      <c r="B7" s="252" t="s">
        <v>376</v>
      </c>
      <c r="C7" s="253" t="s">
        <v>377</v>
      </c>
      <c r="D7" s="253" t="s">
        <v>378</v>
      </c>
      <c r="E7" s="253" t="s">
        <v>379</v>
      </c>
      <c r="F7" s="253" t="s">
        <v>624</v>
      </c>
      <c r="G7" s="253" t="s">
        <v>48</v>
      </c>
      <c r="H7" s="256" t="s">
        <v>439</v>
      </c>
      <c r="I7" s="256" t="s">
        <v>319</v>
      </c>
      <c r="J7" s="254" t="s">
        <v>116</v>
      </c>
      <c r="K7" s="252" t="s">
        <v>478</v>
      </c>
      <c r="L7" s="253" t="s">
        <v>452</v>
      </c>
      <c r="M7" s="253" t="s">
        <v>652</v>
      </c>
      <c r="N7" s="256" t="s">
        <v>440</v>
      </c>
      <c r="O7" s="254" t="s">
        <v>441</v>
      </c>
      <c r="P7" s="258" t="s">
        <v>383</v>
      </c>
      <c r="Q7" s="258" t="s">
        <v>263</v>
      </c>
      <c r="R7" s="182" t="s">
        <v>407</v>
      </c>
      <c r="S7" s="182" t="s">
        <v>408</v>
      </c>
      <c r="T7" s="252" t="s">
        <v>91</v>
      </c>
      <c r="U7" s="253" t="s">
        <v>386</v>
      </c>
      <c r="V7" s="253" t="s">
        <v>387</v>
      </c>
      <c r="W7" s="253" t="s">
        <v>388</v>
      </c>
      <c r="X7" s="253" t="s">
        <v>389</v>
      </c>
      <c r="Y7" s="254" t="s">
        <v>390</v>
      </c>
      <c r="Z7" s="185" t="s">
        <v>393</v>
      </c>
      <c r="AA7" s="183" t="s">
        <v>394</v>
      </c>
      <c r="AB7" s="183" t="s">
        <v>395</v>
      </c>
      <c r="AC7" s="183" t="s">
        <v>396</v>
      </c>
      <c r="AD7" s="183" t="s">
        <v>397</v>
      </c>
      <c r="AE7" s="183" t="s">
        <v>398</v>
      </c>
      <c r="AF7" s="183" t="s">
        <v>399</v>
      </c>
      <c r="AG7" s="183" t="s">
        <v>400</v>
      </c>
      <c r="AH7" s="183" t="s">
        <v>401</v>
      </c>
      <c r="AI7" s="183" t="s">
        <v>402</v>
      </c>
      <c r="AJ7" s="183" t="s">
        <v>403</v>
      </c>
      <c r="AK7" s="183" t="s">
        <v>404</v>
      </c>
      <c r="AL7" s="183" t="s">
        <v>405</v>
      </c>
      <c r="AM7" s="184" t="s">
        <v>406</v>
      </c>
      <c r="AN7" s="186"/>
      <c r="AO7" s="186" t="s">
        <v>585</v>
      </c>
      <c r="AP7" s="187" t="s">
        <v>393</v>
      </c>
      <c r="AQ7" s="188" t="s">
        <v>394</v>
      </c>
      <c r="AR7" s="188" t="s">
        <v>395</v>
      </c>
      <c r="AS7" s="188" t="s">
        <v>396</v>
      </c>
      <c r="AT7" s="188" t="s">
        <v>397</v>
      </c>
      <c r="AU7" s="188" t="s">
        <v>398</v>
      </c>
      <c r="AV7" s="188" t="s">
        <v>399</v>
      </c>
      <c r="AW7" s="188" t="s">
        <v>400</v>
      </c>
      <c r="AX7" s="188" t="s">
        <v>401</v>
      </c>
      <c r="AY7" s="188" t="s">
        <v>402</v>
      </c>
      <c r="AZ7" s="188" t="s">
        <v>403</v>
      </c>
      <c r="BA7" s="188" t="s">
        <v>404</v>
      </c>
      <c r="BB7" s="188" t="s">
        <v>405</v>
      </c>
      <c r="BC7" s="1304" t="s">
        <v>406</v>
      </c>
      <c r="BD7" s="252" t="s">
        <v>50</v>
      </c>
      <c r="BE7" s="253" t="s">
        <v>51</v>
      </c>
      <c r="BF7" s="253" t="s">
        <v>52</v>
      </c>
      <c r="BG7" s="253" t="s">
        <v>117</v>
      </c>
      <c r="BH7" s="253" t="s">
        <v>4</v>
      </c>
      <c r="BI7" s="254" t="s">
        <v>54</v>
      </c>
      <c r="BJ7" s="186"/>
      <c r="BK7" s="317" t="s">
        <v>418</v>
      </c>
      <c r="BL7" s="184" t="s">
        <v>425</v>
      </c>
      <c r="BM7" s="182" t="s">
        <v>407</v>
      </c>
      <c r="BN7" s="182" t="s">
        <v>408</v>
      </c>
      <c r="BO7" s="183" t="s">
        <v>91</v>
      </c>
      <c r="BP7" s="183" t="s">
        <v>386</v>
      </c>
      <c r="BQ7" s="183" t="s">
        <v>387</v>
      </c>
      <c r="BR7" s="183" t="s">
        <v>388</v>
      </c>
      <c r="BS7" s="183" t="s">
        <v>389</v>
      </c>
      <c r="BT7" s="184" t="s">
        <v>390</v>
      </c>
      <c r="BU7" s="185" t="s">
        <v>393</v>
      </c>
      <c r="BV7" s="183" t="s">
        <v>394</v>
      </c>
      <c r="BW7" s="183" t="s">
        <v>395</v>
      </c>
      <c r="BX7" s="183" t="s">
        <v>396</v>
      </c>
      <c r="BY7" s="183" t="s">
        <v>397</v>
      </c>
      <c r="BZ7" s="183" t="s">
        <v>398</v>
      </c>
      <c r="CA7" s="183" t="s">
        <v>399</v>
      </c>
      <c r="CB7" s="183" t="s">
        <v>400</v>
      </c>
      <c r="CC7" s="183" t="s">
        <v>401</v>
      </c>
      <c r="CD7" s="183" t="s">
        <v>402</v>
      </c>
      <c r="CE7" s="183" t="s">
        <v>403</v>
      </c>
      <c r="CF7" s="183" t="s">
        <v>404</v>
      </c>
      <c r="CG7" s="183" t="s">
        <v>405</v>
      </c>
      <c r="CH7" s="184" t="s">
        <v>406</v>
      </c>
      <c r="CI7" s="186"/>
      <c r="CJ7" s="187" t="s">
        <v>393</v>
      </c>
      <c r="CK7" s="188" t="s">
        <v>394</v>
      </c>
      <c r="CL7" s="188" t="s">
        <v>395</v>
      </c>
      <c r="CM7" s="188" t="s">
        <v>396</v>
      </c>
      <c r="CN7" s="188" t="s">
        <v>397</v>
      </c>
      <c r="CO7" s="188" t="s">
        <v>398</v>
      </c>
      <c r="CP7" s="188" t="s">
        <v>399</v>
      </c>
      <c r="CQ7" s="188" t="s">
        <v>400</v>
      </c>
      <c r="CR7" s="188" t="s">
        <v>401</v>
      </c>
      <c r="CS7" s="188" t="s">
        <v>402</v>
      </c>
      <c r="CT7" s="188" t="s">
        <v>403</v>
      </c>
      <c r="CU7" s="188" t="s">
        <v>404</v>
      </c>
      <c r="CV7" s="188" t="s">
        <v>405</v>
      </c>
      <c r="CW7" s="189" t="s">
        <v>406</v>
      </c>
      <c r="CX7" s="767"/>
      <c r="CY7" s="185" t="s">
        <v>50</v>
      </c>
      <c r="CZ7" s="183" t="s">
        <v>51</v>
      </c>
      <c r="DA7" s="183" t="s">
        <v>52</v>
      </c>
      <c r="DB7" s="183" t="s">
        <v>117</v>
      </c>
      <c r="DC7" s="191" t="s">
        <v>4</v>
      </c>
      <c r="DD7" s="184" t="s">
        <v>54</v>
      </c>
    </row>
    <row r="8" spans="2:108" ht="15.75" customHeight="1" thickBot="1" x14ac:dyDescent="0.35">
      <c r="B8" s="1661" t="s">
        <v>279</v>
      </c>
      <c r="C8" s="1662"/>
      <c r="D8" s="1662"/>
      <c r="E8" s="1662"/>
      <c r="F8" s="1662"/>
      <c r="G8" s="1662"/>
      <c r="H8" s="1662"/>
      <c r="I8" s="1662"/>
      <c r="J8" s="1662"/>
      <c r="K8" s="1662"/>
      <c r="L8" s="1662"/>
      <c r="M8" s="1662"/>
      <c r="N8" s="1662"/>
      <c r="O8" s="1662"/>
      <c r="P8" s="1662"/>
      <c r="Q8" s="1662"/>
      <c r="R8" s="1424"/>
      <c r="S8" s="1424"/>
      <c r="T8" s="1424"/>
      <c r="U8" s="1424"/>
      <c r="V8" s="1424"/>
      <c r="W8" s="1424"/>
      <c r="X8" s="1424"/>
      <c r="Y8" s="1424"/>
      <c r="Z8" s="1424"/>
      <c r="AA8" s="1424"/>
      <c r="AB8" s="1424"/>
      <c r="AC8" s="1424"/>
      <c r="AD8" s="1424"/>
      <c r="AE8" s="1424"/>
      <c r="AF8" s="1424"/>
      <c r="AG8" s="1424"/>
      <c r="AH8" s="1424"/>
      <c r="AI8" s="1424"/>
      <c r="AJ8" s="1424"/>
      <c r="AK8" s="1424"/>
      <c r="AL8" s="1424"/>
      <c r="AM8" s="1424"/>
      <c r="AN8" s="1424"/>
      <c r="AO8" s="1424"/>
      <c r="AP8" s="1424"/>
      <c r="AQ8" s="1424"/>
      <c r="AR8" s="1424"/>
      <c r="AS8" s="1424"/>
      <c r="AT8" s="1424"/>
      <c r="AU8" s="1424"/>
      <c r="AV8" s="1424"/>
      <c r="AW8" s="1424"/>
      <c r="AX8" s="1424"/>
      <c r="AY8" s="1424"/>
      <c r="AZ8" s="1424"/>
      <c r="BA8" s="1424"/>
      <c r="BB8" s="1424"/>
      <c r="BC8" s="1424"/>
      <c r="BD8" s="1426"/>
      <c r="BE8" s="1426"/>
      <c r="BF8" s="1426"/>
      <c r="BG8" s="1426"/>
      <c r="BH8" s="1426"/>
      <c r="BI8" s="1426"/>
      <c r="BJ8" s="1269"/>
      <c r="BK8" s="1456"/>
      <c r="BL8" s="1456"/>
      <c r="BM8" s="1456"/>
      <c r="BN8" s="1456"/>
      <c r="BO8" s="1270"/>
      <c r="BP8" s="1270"/>
      <c r="BQ8" s="1270"/>
      <c r="BR8" s="1270"/>
      <c r="BS8" s="1270"/>
      <c r="BT8" s="1270"/>
      <c r="BU8" s="1456"/>
      <c r="BV8" s="1456"/>
      <c r="BW8" s="1456"/>
      <c r="BX8" s="1456"/>
      <c r="BY8" s="1456"/>
      <c r="BZ8" s="1456"/>
      <c r="CA8" s="1456"/>
      <c r="CB8" s="1456"/>
      <c r="CC8" s="1456"/>
      <c r="CD8" s="1456"/>
      <c r="CE8" s="1456"/>
      <c r="CF8" s="1456"/>
      <c r="CG8" s="1456"/>
      <c r="CH8" s="1456"/>
      <c r="CI8" s="1270"/>
      <c r="CJ8" s="1270"/>
      <c r="CK8" s="1270"/>
      <c r="CL8" s="1270"/>
      <c r="CM8" s="1270"/>
      <c r="CN8" s="1270"/>
      <c r="CO8" s="1270"/>
      <c r="CP8" s="1270"/>
      <c r="CQ8" s="1270"/>
      <c r="CR8" s="1270"/>
      <c r="CS8" s="1270"/>
      <c r="CT8" s="1270"/>
      <c r="CU8" s="1270"/>
      <c r="CV8" s="1270"/>
      <c r="CW8" s="1270"/>
      <c r="CX8" s="1270"/>
      <c r="CY8" s="1454"/>
      <c r="CZ8" s="1454"/>
      <c r="DA8" s="1454"/>
      <c r="DB8" s="1454"/>
      <c r="DC8" s="1454"/>
      <c r="DD8" s="1455"/>
    </row>
    <row r="9" spans="2:108" x14ac:dyDescent="0.3">
      <c r="B9" s="17" t="s">
        <v>57</v>
      </c>
      <c r="C9" s="18" t="s">
        <v>58</v>
      </c>
      <c r="D9" s="18"/>
      <c r="E9" s="18"/>
      <c r="F9" s="18"/>
      <c r="G9" s="19" t="s">
        <v>59</v>
      </c>
      <c r="H9" s="20" t="s">
        <v>255</v>
      </c>
      <c r="I9" s="20" t="s">
        <v>262</v>
      </c>
      <c r="J9" s="21">
        <v>420</v>
      </c>
      <c r="K9" s="22" t="s">
        <v>60</v>
      </c>
      <c r="L9" s="23" t="s">
        <v>282</v>
      </c>
      <c r="M9" s="23" t="s">
        <v>2</v>
      </c>
      <c r="N9" s="24" t="s">
        <v>283</v>
      </c>
      <c r="O9" s="25"/>
      <c r="P9" s="26" t="s">
        <v>65</v>
      </c>
      <c r="Q9" s="27"/>
      <c r="R9" s="29">
        <v>100</v>
      </c>
      <c r="S9" s="353">
        <v>100</v>
      </c>
      <c r="T9" s="29" t="s">
        <v>270</v>
      </c>
      <c r="U9" s="352">
        <v>22</v>
      </c>
      <c r="V9" s="352">
        <v>120</v>
      </c>
      <c r="W9" s="352">
        <v>800</v>
      </c>
      <c r="X9" s="352">
        <v>10000</v>
      </c>
      <c r="Y9" s="354">
        <v>7</v>
      </c>
      <c r="Z9" s="29" t="s">
        <v>271</v>
      </c>
      <c r="AA9" s="352">
        <v>100</v>
      </c>
      <c r="AB9" s="352">
        <v>1000</v>
      </c>
      <c r="AC9" s="352"/>
      <c r="AD9" s="352"/>
      <c r="AE9" s="352"/>
      <c r="AF9" s="352"/>
      <c r="AG9" s="352"/>
      <c r="AH9" s="352"/>
      <c r="AI9" s="352"/>
      <c r="AJ9" s="352"/>
      <c r="AK9" s="352"/>
      <c r="AL9" s="352"/>
      <c r="AM9" s="354"/>
      <c r="AN9" s="646"/>
      <c r="AO9" s="28" t="s">
        <v>282</v>
      </c>
      <c r="AP9" s="716"/>
      <c r="AQ9" s="717">
        <f>IF(($AO9&lt;&gt;"DI"),"np",IF($R9&lt;&gt;"",IFERROR(0.00098*($R9),"&lt;"),IF($S9&lt;&gt;"",IFERROR(0.001002*($S9),"&lt;"),"")))</f>
        <v>9.8000000000000004E-2</v>
      </c>
      <c r="AR9" s="717">
        <f>IF(($AO9&lt;&gt;"DI"),"np",IF($R9&lt;&gt;"",IFERROR(0.00879*($R9),"&lt;"),IF($S9&lt;&gt;"",IFERROR(0.00901804*($S9),"&lt;"),"")))</f>
        <v>0.87899999999999989</v>
      </c>
      <c r="AS9" s="717">
        <f>IF(($AO9&lt;&gt;"DI"),"np",IF($R9&lt;&gt;"",IFERROR(0.08203*($R9),"&lt;"),IF($S9&lt;&gt;"",IFERROR(0.08416834*($S9),"&lt;"),"")))</f>
        <v>8.2030000000000012</v>
      </c>
      <c r="AT9" s="717">
        <f>IF(($AO9&lt;&gt;"DI"),"np",IF($R9&lt;&gt;"",IFERROR(0.47363*($R9),"&lt;"),IF($S9&lt;&gt;"",IFERROR(0.4859719*($S9),"&lt;"),"")))</f>
        <v>47.363</v>
      </c>
      <c r="AU9" s="717">
        <f>IF(($AO9&lt;&gt;"DI"),"np",IF($R9&lt;&gt;"",IFERROR(0.22461*($R9),"&lt;"),IF($S9&lt;&gt;"",IFERROR(0.2304609*($S9),"&lt;"),"")))</f>
        <v>22.461000000000002</v>
      </c>
      <c r="AV9" s="718"/>
      <c r="AW9" s="718"/>
      <c r="AX9" s="718"/>
      <c r="AY9" s="717">
        <f>IF(($AO9&lt;&gt;"DI"),"np",IF($R9&lt;&gt;"",IFERROR(0.01563*($R9),"&lt;"),IF($S9&lt;&gt;"",IFERROR(0.01603206*($S9),"&lt;"),"")))</f>
        <v>1.5630000000000002</v>
      </c>
      <c r="AZ9" s="717">
        <f>IF(($AO9&lt;&gt;"DI"),"np",IF($R9&lt;&gt;"",IFERROR(0.01367*($R9),"&lt;"),IF($S9&lt;&gt;"",IFERROR(0.01402806*($S9),"&lt;"),"")))</f>
        <v>1.367</v>
      </c>
      <c r="BA9" s="717">
        <f>IF(($AO9&lt;&gt;"DI"),"np",IF($R9&lt;&gt;"",IFERROR(0.1123*($R9),"&lt;"),IF($S9&lt;&gt;"",IFERROR(0.1152305*($S9),"&lt;"),"")))</f>
        <v>11.23</v>
      </c>
      <c r="BB9" s="717">
        <f>IF(($AO9&lt;&gt;"DI"),"np",IF($R9&lt;&gt;"",IFERROR(0.06836*($R9),"&lt;"),IF($S9&lt;&gt;"",IFERROR(0.07014028*($S9),"&lt;"),"")))</f>
        <v>6.8360000000000003</v>
      </c>
      <c r="BC9" s="719"/>
      <c r="BD9" s="29" t="s">
        <v>266</v>
      </c>
      <c r="BE9" s="30">
        <v>7</v>
      </c>
      <c r="BF9" s="30">
        <v>1</v>
      </c>
      <c r="BG9" s="30">
        <v>0.01</v>
      </c>
      <c r="BH9" s="30">
        <v>0.01</v>
      </c>
      <c r="BI9" s="31">
        <v>2.5499999999999998</v>
      </c>
      <c r="BJ9" s="32"/>
      <c r="BK9" s="33"/>
      <c r="BL9" s="34">
        <v>0.2</v>
      </c>
      <c r="BM9" s="720">
        <f t="shared" ref="BM9:CB18" si="0">IFERROR($BL9*R9,"&lt;")</f>
        <v>20</v>
      </c>
      <c r="BN9" s="721">
        <f t="shared" si="0"/>
        <v>20</v>
      </c>
      <c r="BO9" s="720" t="str">
        <f t="shared" si="0"/>
        <v>&lt;</v>
      </c>
      <c r="BP9" s="722">
        <f t="shared" si="0"/>
        <v>4.4000000000000004</v>
      </c>
      <c r="BQ9" s="722">
        <f t="shared" si="0"/>
        <v>24</v>
      </c>
      <c r="BR9" s="722">
        <f t="shared" si="0"/>
        <v>160</v>
      </c>
      <c r="BS9" s="722">
        <f t="shared" si="0"/>
        <v>2000</v>
      </c>
      <c r="BT9" s="723">
        <f t="shared" si="0"/>
        <v>1.4000000000000001</v>
      </c>
      <c r="BU9" s="29" t="str">
        <f t="shared" si="0"/>
        <v>&lt;</v>
      </c>
      <c r="BV9" s="352">
        <f t="shared" si="0"/>
        <v>20</v>
      </c>
      <c r="BW9" s="352">
        <f t="shared" si="0"/>
        <v>200</v>
      </c>
      <c r="BX9" s="352">
        <f t="shared" si="0"/>
        <v>0</v>
      </c>
      <c r="BY9" s="352">
        <f t="shared" si="0"/>
        <v>0</v>
      </c>
      <c r="BZ9" s="352">
        <f t="shared" si="0"/>
        <v>0</v>
      </c>
      <c r="CA9" s="352">
        <f t="shared" si="0"/>
        <v>0</v>
      </c>
      <c r="CB9" s="352">
        <f t="shared" si="0"/>
        <v>0</v>
      </c>
      <c r="CC9" s="352">
        <f t="shared" ref="CC9:CH18" si="1">IFERROR($BL9*AH9,"&lt;")</f>
        <v>0</v>
      </c>
      <c r="CD9" s="352">
        <f t="shared" si="1"/>
        <v>0</v>
      </c>
      <c r="CE9" s="352">
        <f t="shared" si="1"/>
        <v>0</v>
      </c>
      <c r="CF9" s="352">
        <f t="shared" si="1"/>
        <v>0</v>
      </c>
      <c r="CG9" s="352">
        <f t="shared" si="1"/>
        <v>0</v>
      </c>
      <c r="CH9" s="354">
        <f t="shared" si="1"/>
        <v>0</v>
      </c>
      <c r="CI9" s="628"/>
      <c r="CJ9" s="724">
        <f t="shared" ref="CJ9:CJ18" si="2">IFERROR($BL9*AP9,"&lt;")</f>
        <v>0</v>
      </c>
      <c r="CK9" s="725">
        <f t="shared" ref="CK9:CO18" si="3">IF(($AO9="DI"),IFERROR($BL9*AQ9,"&lt;"),"np")</f>
        <v>1.9600000000000003E-2</v>
      </c>
      <c r="CL9" s="725">
        <f t="shared" si="3"/>
        <v>0.17579999999999998</v>
      </c>
      <c r="CM9" s="725">
        <f t="shared" si="3"/>
        <v>1.6406000000000003</v>
      </c>
      <c r="CN9" s="725">
        <f t="shared" si="3"/>
        <v>9.4725999999999999</v>
      </c>
      <c r="CO9" s="725">
        <f t="shared" si="3"/>
        <v>4.4922000000000004</v>
      </c>
      <c r="CP9" s="726">
        <f t="shared" ref="CP9:CR18" si="4">$BL9*AV9</f>
        <v>0</v>
      </c>
      <c r="CQ9" s="726">
        <f t="shared" si="4"/>
        <v>0</v>
      </c>
      <c r="CR9" s="726">
        <f t="shared" si="4"/>
        <v>0</v>
      </c>
      <c r="CS9" s="725">
        <f t="shared" ref="CS9:CV18" si="5">IF(($AO9="DI"),IFERROR($BL9*AY9,"&lt;"),"np")</f>
        <v>0.31260000000000004</v>
      </c>
      <c r="CT9" s="725">
        <f t="shared" si="5"/>
        <v>0.27340000000000003</v>
      </c>
      <c r="CU9" s="725">
        <f t="shared" si="5"/>
        <v>2.246</v>
      </c>
      <c r="CV9" s="725">
        <f t="shared" si="5"/>
        <v>1.3672000000000002</v>
      </c>
      <c r="CW9" s="727">
        <f t="shared" ref="CW9:CW18" si="6">$BL9*BC9</f>
        <v>0</v>
      </c>
      <c r="CX9" s="728"/>
      <c r="CY9" s="29" t="str">
        <f t="shared" ref="CY9:DD18" si="7">IFERROR($BL9*BD9,"&lt;")</f>
        <v>&lt;</v>
      </c>
      <c r="CZ9" s="30">
        <f t="shared" si="7"/>
        <v>1.4000000000000001</v>
      </c>
      <c r="DA9" s="30">
        <f t="shared" si="7"/>
        <v>0.2</v>
      </c>
      <c r="DB9" s="30">
        <f t="shared" si="7"/>
        <v>2E-3</v>
      </c>
      <c r="DC9" s="30">
        <f t="shared" si="7"/>
        <v>2E-3</v>
      </c>
      <c r="DD9" s="31">
        <f t="shared" si="7"/>
        <v>0.51</v>
      </c>
    </row>
    <row r="10" spans="2:108" x14ac:dyDescent="0.3">
      <c r="B10" s="35"/>
      <c r="C10" s="36"/>
      <c r="D10" s="36"/>
      <c r="E10" s="36"/>
      <c r="F10" s="36"/>
      <c r="G10" s="37"/>
      <c r="H10" s="38"/>
      <c r="I10" s="38"/>
      <c r="J10" s="39"/>
      <c r="K10" s="40"/>
      <c r="L10" s="41"/>
      <c r="M10" s="41"/>
      <c r="N10" s="42"/>
      <c r="O10" s="43"/>
      <c r="P10" s="44"/>
      <c r="Q10" s="45"/>
      <c r="R10" s="357"/>
      <c r="S10" s="363"/>
      <c r="T10" s="357"/>
      <c r="U10" s="362"/>
      <c r="V10" s="362"/>
      <c r="W10" s="362"/>
      <c r="X10" s="362"/>
      <c r="Y10" s="364"/>
      <c r="Z10" s="357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4"/>
      <c r="AN10" s="729"/>
      <c r="AO10" s="46" t="s">
        <v>265</v>
      </c>
      <c r="AP10" s="730"/>
      <c r="AQ10" s="731" t="str">
        <f t="shared" ref="AQ10:AQ24" si="8">IF(($AO10&lt;&gt;"DI"),"np",IF($R10&lt;&gt;"",IFERROR(0.00098*($R10),"&lt;"),IF($S10&lt;&gt;"",IFERROR(0.001002*($S10),"&lt;"),"")))</f>
        <v>np</v>
      </c>
      <c r="AR10" s="731" t="str">
        <f t="shared" ref="AR10:AR24" si="9">IF(($AO10&lt;&gt;"DI"),"np",IF($R10&lt;&gt;"",IFERROR(0.00879*($R10),"&lt;"),IF($S10&lt;&gt;"",IFERROR(0.00901804*($S10),"&lt;"),"")))</f>
        <v>np</v>
      </c>
      <c r="AS10" s="731" t="str">
        <f t="shared" ref="AS10:AS24" si="10">IF(($AO10&lt;&gt;"DI"),"np",IF($R10&lt;&gt;"",IFERROR(0.08203*($R10),"&lt;"),IF($S10&lt;&gt;"",IFERROR(0.08416834*($S10),"&lt;"),"")))</f>
        <v>np</v>
      </c>
      <c r="AT10" s="731" t="str">
        <f t="shared" ref="AT10:AT24" si="11">IF(($AO10&lt;&gt;"DI"),"np",IF($R10&lt;&gt;"",IFERROR(0.47363*($R10),"&lt;"),IF($S10&lt;&gt;"",IFERROR(0.4859719*($S10),"&lt;"),"")))</f>
        <v>np</v>
      </c>
      <c r="AU10" s="731" t="str">
        <f t="shared" ref="AU10:AU24" si="12">IF(($AO10&lt;&gt;"DI"),"np",IF($R10&lt;&gt;"",IFERROR(0.22461*($R10),"&lt;"),IF($S10&lt;&gt;"",IFERROR(0.2304609*($S10),"&lt;"),"")))</f>
        <v>np</v>
      </c>
      <c r="AV10" s="732"/>
      <c r="AW10" s="732"/>
      <c r="AX10" s="732"/>
      <c r="AY10" s="731" t="str">
        <f t="shared" ref="AY10:AY24" si="13">IF(($AO10&lt;&gt;"DI"),"np",IF($R10&lt;&gt;"",IFERROR(0.01563*($R10),"&lt;"),IF($S10&lt;&gt;"",IFERROR(0.01603206*($S10),"&lt;"),"")))</f>
        <v>np</v>
      </c>
      <c r="AZ10" s="731" t="str">
        <f t="shared" ref="AZ10:AZ24" si="14">IF(($AO10&lt;&gt;"DI"),"np",IF($R10&lt;&gt;"",IFERROR(0.01367*($R10),"&lt;"),IF($S10&lt;&gt;"",IFERROR(0.01402806*($S10),"&lt;"),"")))</f>
        <v>np</v>
      </c>
      <c r="BA10" s="731" t="str">
        <f t="shared" ref="BA10:BA24" si="15">IF(($AO10&lt;&gt;"DI"),"np",IF($R10&lt;&gt;"",IFERROR(0.1123*($R10),"&lt;"),IF($S10&lt;&gt;"",IFERROR(0.1152305*($S10),"&lt;"),"")))</f>
        <v>np</v>
      </c>
      <c r="BB10" s="731" t="str">
        <f t="shared" ref="BB10:BB24" si="16">IF(($AO10&lt;&gt;"DI"),"np",IF($R10&lt;&gt;"",IFERROR(0.06836*($R10),"&lt;"),IF($S10&lt;&gt;"",IFERROR(0.07014028*($S10),"&lt;"),"")))</f>
        <v>np</v>
      </c>
      <c r="BC10" s="733"/>
      <c r="BD10" s="47"/>
      <c r="BE10" s="32"/>
      <c r="BF10" s="32"/>
      <c r="BG10" s="32"/>
      <c r="BH10" s="32"/>
      <c r="BI10" s="48"/>
      <c r="BJ10" s="32"/>
      <c r="BK10" s="49"/>
      <c r="BL10" s="50">
        <v>0.2</v>
      </c>
      <c r="BM10" s="357">
        <f t="shared" si="0"/>
        <v>0</v>
      </c>
      <c r="BN10" s="734">
        <f t="shared" si="0"/>
        <v>0</v>
      </c>
      <c r="BO10" s="735">
        <f t="shared" si="0"/>
        <v>0</v>
      </c>
      <c r="BP10" s="736">
        <f t="shared" si="0"/>
        <v>0</v>
      </c>
      <c r="BQ10" s="736">
        <f t="shared" si="0"/>
        <v>0</v>
      </c>
      <c r="BR10" s="736">
        <f t="shared" si="0"/>
        <v>0</v>
      </c>
      <c r="BS10" s="736">
        <f t="shared" si="0"/>
        <v>0</v>
      </c>
      <c r="BT10" s="737">
        <f t="shared" si="0"/>
        <v>0</v>
      </c>
      <c r="BU10" s="357">
        <f t="shared" si="0"/>
        <v>0</v>
      </c>
      <c r="BV10" s="362">
        <f t="shared" si="0"/>
        <v>0</v>
      </c>
      <c r="BW10" s="362">
        <f t="shared" si="0"/>
        <v>0</v>
      </c>
      <c r="BX10" s="362">
        <f t="shared" si="0"/>
        <v>0</v>
      </c>
      <c r="BY10" s="362">
        <f t="shared" si="0"/>
        <v>0</v>
      </c>
      <c r="BZ10" s="362">
        <f t="shared" si="0"/>
        <v>0</v>
      </c>
      <c r="CA10" s="362">
        <f t="shared" si="0"/>
        <v>0</v>
      </c>
      <c r="CB10" s="362">
        <f t="shared" si="0"/>
        <v>0</v>
      </c>
      <c r="CC10" s="362">
        <f t="shared" si="1"/>
        <v>0</v>
      </c>
      <c r="CD10" s="362">
        <f t="shared" si="1"/>
        <v>0</v>
      </c>
      <c r="CE10" s="362">
        <f t="shared" si="1"/>
        <v>0</v>
      </c>
      <c r="CF10" s="362">
        <f t="shared" si="1"/>
        <v>0</v>
      </c>
      <c r="CG10" s="362">
        <f t="shared" si="1"/>
        <v>0</v>
      </c>
      <c r="CH10" s="364">
        <f t="shared" si="1"/>
        <v>0</v>
      </c>
      <c r="CI10" s="396"/>
      <c r="CJ10" s="738">
        <f t="shared" si="2"/>
        <v>0</v>
      </c>
      <c r="CK10" s="739" t="str">
        <f t="shared" si="3"/>
        <v>np</v>
      </c>
      <c r="CL10" s="739" t="str">
        <f t="shared" si="3"/>
        <v>np</v>
      </c>
      <c r="CM10" s="739" t="str">
        <f t="shared" si="3"/>
        <v>np</v>
      </c>
      <c r="CN10" s="739" t="str">
        <f t="shared" si="3"/>
        <v>np</v>
      </c>
      <c r="CO10" s="739" t="str">
        <f t="shared" si="3"/>
        <v>np</v>
      </c>
      <c r="CP10" s="740">
        <f t="shared" si="4"/>
        <v>0</v>
      </c>
      <c r="CQ10" s="740">
        <f t="shared" si="4"/>
        <v>0</v>
      </c>
      <c r="CR10" s="740">
        <f t="shared" si="4"/>
        <v>0</v>
      </c>
      <c r="CS10" s="739" t="str">
        <f t="shared" si="5"/>
        <v>np</v>
      </c>
      <c r="CT10" s="739" t="str">
        <f t="shared" si="5"/>
        <v>np</v>
      </c>
      <c r="CU10" s="739" t="str">
        <f t="shared" si="5"/>
        <v>np</v>
      </c>
      <c r="CV10" s="739" t="str">
        <f t="shared" si="5"/>
        <v>np</v>
      </c>
      <c r="CW10" s="741">
        <f t="shared" si="6"/>
        <v>0</v>
      </c>
      <c r="CX10" s="742"/>
      <c r="CY10" s="47">
        <f t="shared" si="7"/>
        <v>0</v>
      </c>
      <c r="CZ10" s="32">
        <f t="shared" si="7"/>
        <v>0</v>
      </c>
      <c r="DA10" s="32">
        <f t="shared" si="7"/>
        <v>0</v>
      </c>
      <c r="DB10" s="32">
        <f t="shared" si="7"/>
        <v>0</v>
      </c>
      <c r="DC10" s="32">
        <f t="shared" si="7"/>
        <v>0</v>
      </c>
      <c r="DD10" s="48">
        <f t="shared" si="7"/>
        <v>0</v>
      </c>
    </row>
    <row r="11" spans="2:108" x14ac:dyDescent="0.3">
      <c r="B11" s="35"/>
      <c r="C11" s="36"/>
      <c r="D11" s="36"/>
      <c r="E11" s="36"/>
      <c r="F11" s="36"/>
      <c r="G11" s="37"/>
      <c r="H11" s="38"/>
      <c r="I11" s="38"/>
      <c r="J11" s="39"/>
      <c r="K11" s="40"/>
      <c r="L11" s="41"/>
      <c r="M11" s="41"/>
      <c r="N11" s="42"/>
      <c r="O11" s="43"/>
      <c r="P11" s="44"/>
      <c r="Q11" s="45"/>
      <c r="R11" s="357"/>
      <c r="S11" s="363"/>
      <c r="T11" s="357"/>
      <c r="U11" s="362"/>
      <c r="V11" s="362"/>
      <c r="W11" s="362"/>
      <c r="X11" s="362"/>
      <c r="Y11" s="364"/>
      <c r="Z11" s="357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4"/>
      <c r="AN11" s="729"/>
      <c r="AO11" s="46" t="s">
        <v>265</v>
      </c>
      <c r="AP11" s="730"/>
      <c r="AQ11" s="731" t="str">
        <f t="shared" si="8"/>
        <v>np</v>
      </c>
      <c r="AR11" s="731" t="str">
        <f t="shared" si="9"/>
        <v>np</v>
      </c>
      <c r="AS11" s="731" t="str">
        <f t="shared" si="10"/>
        <v>np</v>
      </c>
      <c r="AT11" s="731" t="str">
        <f t="shared" si="11"/>
        <v>np</v>
      </c>
      <c r="AU11" s="731" t="str">
        <f t="shared" si="12"/>
        <v>np</v>
      </c>
      <c r="AV11" s="732"/>
      <c r="AW11" s="732"/>
      <c r="AX11" s="732"/>
      <c r="AY11" s="731" t="str">
        <f t="shared" si="13"/>
        <v>np</v>
      </c>
      <c r="AZ11" s="731" t="str">
        <f t="shared" si="14"/>
        <v>np</v>
      </c>
      <c r="BA11" s="731" t="str">
        <f t="shared" si="15"/>
        <v>np</v>
      </c>
      <c r="BB11" s="731" t="str">
        <f t="shared" si="16"/>
        <v>np</v>
      </c>
      <c r="BC11" s="733"/>
      <c r="BD11" s="47"/>
      <c r="BE11" s="32"/>
      <c r="BF11" s="32"/>
      <c r="BG11" s="32"/>
      <c r="BH11" s="32"/>
      <c r="BI11" s="48"/>
      <c r="BJ11" s="32"/>
      <c r="BK11" s="49"/>
      <c r="BL11" s="50">
        <v>0.2</v>
      </c>
      <c r="BM11" s="357">
        <f t="shared" si="0"/>
        <v>0</v>
      </c>
      <c r="BN11" s="734">
        <f t="shared" si="0"/>
        <v>0</v>
      </c>
      <c r="BO11" s="735">
        <f t="shared" si="0"/>
        <v>0</v>
      </c>
      <c r="BP11" s="736">
        <f t="shared" si="0"/>
        <v>0</v>
      </c>
      <c r="BQ11" s="736">
        <f t="shared" si="0"/>
        <v>0</v>
      </c>
      <c r="BR11" s="736">
        <f t="shared" si="0"/>
        <v>0</v>
      </c>
      <c r="BS11" s="736">
        <f t="shared" si="0"/>
        <v>0</v>
      </c>
      <c r="BT11" s="737">
        <f t="shared" si="0"/>
        <v>0</v>
      </c>
      <c r="BU11" s="357">
        <f t="shared" si="0"/>
        <v>0</v>
      </c>
      <c r="BV11" s="362">
        <f t="shared" si="0"/>
        <v>0</v>
      </c>
      <c r="BW11" s="362">
        <f t="shared" si="0"/>
        <v>0</v>
      </c>
      <c r="BX11" s="362">
        <f t="shared" si="0"/>
        <v>0</v>
      </c>
      <c r="BY11" s="362">
        <f t="shared" si="0"/>
        <v>0</v>
      </c>
      <c r="BZ11" s="362">
        <f t="shared" si="0"/>
        <v>0</v>
      </c>
      <c r="CA11" s="362">
        <f t="shared" si="0"/>
        <v>0</v>
      </c>
      <c r="CB11" s="362">
        <f t="shared" si="0"/>
        <v>0</v>
      </c>
      <c r="CC11" s="362">
        <f t="shared" si="1"/>
        <v>0</v>
      </c>
      <c r="CD11" s="362">
        <f t="shared" si="1"/>
        <v>0</v>
      </c>
      <c r="CE11" s="362">
        <f t="shared" si="1"/>
        <v>0</v>
      </c>
      <c r="CF11" s="362">
        <f t="shared" si="1"/>
        <v>0</v>
      </c>
      <c r="CG11" s="362">
        <f t="shared" si="1"/>
        <v>0</v>
      </c>
      <c r="CH11" s="364">
        <f t="shared" si="1"/>
        <v>0</v>
      </c>
      <c r="CI11" s="396"/>
      <c r="CJ11" s="738">
        <f t="shared" si="2"/>
        <v>0</v>
      </c>
      <c r="CK11" s="739" t="str">
        <f t="shared" si="3"/>
        <v>np</v>
      </c>
      <c r="CL11" s="739" t="str">
        <f t="shared" si="3"/>
        <v>np</v>
      </c>
      <c r="CM11" s="739" t="str">
        <f t="shared" si="3"/>
        <v>np</v>
      </c>
      <c r="CN11" s="739" t="str">
        <f t="shared" si="3"/>
        <v>np</v>
      </c>
      <c r="CO11" s="739" t="str">
        <f t="shared" si="3"/>
        <v>np</v>
      </c>
      <c r="CP11" s="740">
        <f t="shared" si="4"/>
        <v>0</v>
      </c>
      <c r="CQ11" s="740">
        <f t="shared" si="4"/>
        <v>0</v>
      </c>
      <c r="CR11" s="740">
        <f t="shared" si="4"/>
        <v>0</v>
      </c>
      <c r="CS11" s="739" t="str">
        <f t="shared" si="5"/>
        <v>np</v>
      </c>
      <c r="CT11" s="739" t="str">
        <f t="shared" si="5"/>
        <v>np</v>
      </c>
      <c r="CU11" s="739" t="str">
        <f t="shared" si="5"/>
        <v>np</v>
      </c>
      <c r="CV11" s="739" t="str">
        <f t="shared" si="5"/>
        <v>np</v>
      </c>
      <c r="CW11" s="741">
        <f t="shared" si="6"/>
        <v>0</v>
      </c>
      <c r="CX11" s="742"/>
      <c r="CY11" s="47">
        <f t="shared" si="7"/>
        <v>0</v>
      </c>
      <c r="CZ11" s="32">
        <f t="shared" si="7"/>
        <v>0</v>
      </c>
      <c r="DA11" s="32">
        <f t="shared" si="7"/>
        <v>0</v>
      </c>
      <c r="DB11" s="32">
        <f t="shared" si="7"/>
        <v>0</v>
      </c>
      <c r="DC11" s="32">
        <f t="shared" si="7"/>
        <v>0</v>
      </c>
      <c r="DD11" s="48">
        <f t="shared" si="7"/>
        <v>0</v>
      </c>
    </row>
    <row r="12" spans="2:108" x14ac:dyDescent="0.3">
      <c r="B12" s="51"/>
      <c r="C12" s="52"/>
      <c r="D12" s="52"/>
      <c r="E12" s="52"/>
      <c r="F12" s="52"/>
      <c r="G12" s="53"/>
      <c r="H12" s="54"/>
      <c r="I12" s="54"/>
      <c r="J12" s="55"/>
      <c r="K12" s="56"/>
      <c r="L12" s="57"/>
      <c r="M12" s="57"/>
      <c r="N12" s="58"/>
      <c r="O12" s="59"/>
      <c r="P12" s="60"/>
      <c r="Q12" s="61"/>
      <c r="R12" s="357"/>
      <c r="S12" s="363"/>
      <c r="T12" s="357"/>
      <c r="U12" s="362"/>
      <c r="V12" s="362"/>
      <c r="W12" s="362"/>
      <c r="X12" s="362"/>
      <c r="Y12" s="364"/>
      <c r="Z12" s="357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4"/>
      <c r="AN12" s="729"/>
      <c r="AO12" s="46" t="s">
        <v>265</v>
      </c>
      <c r="AP12" s="730"/>
      <c r="AQ12" s="731" t="str">
        <f t="shared" si="8"/>
        <v>np</v>
      </c>
      <c r="AR12" s="731" t="str">
        <f t="shared" si="9"/>
        <v>np</v>
      </c>
      <c r="AS12" s="731" t="str">
        <f t="shared" si="10"/>
        <v>np</v>
      </c>
      <c r="AT12" s="731" t="str">
        <f t="shared" si="11"/>
        <v>np</v>
      </c>
      <c r="AU12" s="731" t="str">
        <f t="shared" si="12"/>
        <v>np</v>
      </c>
      <c r="AV12" s="732"/>
      <c r="AW12" s="732"/>
      <c r="AX12" s="732"/>
      <c r="AY12" s="731" t="str">
        <f t="shared" si="13"/>
        <v>np</v>
      </c>
      <c r="AZ12" s="731" t="str">
        <f t="shared" si="14"/>
        <v>np</v>
      </c>
      <c r="BA12" s="731" t="str">
        <f t="shared" si="15"/>
        <v>np</v>
      </c>
      <c r="BB12" s="731" t="str">
        <f t="shared" si="16"/>
        <v>np</v>
      </c>
      <c r="BC12" s="733"/>
      <c r="BD12" s="47"/>
      <c r="BE12" s="32"/>
      <c r="BF12" s="32"/>
      <c r="BG12" s="32"/>
      <c r="BH12" s="32"/>
      <c r="BI12" s="48"/>
      <c r="BJ12" s="32"/>
      <c r="BK12" s="49"/>
      <c r="BL12" s="50">
        <v>0.2</v>
      </c>
      <c r="BM12" s="357">
        <f t="shared" si="0"/>
        <v>0</v>
      </c>
      <c r="BN12" s="734">
        <f t="shared" si="0"/>
        <v>0</v>
      </c>
      <c r="BO12" s="735">
        <f t="shared" si="0"/>
        <v>0</v>
      </c>
      <c r="BP12" s="736">
        <f t="shared" si="0"/>
        <v>0</v>
      </c>
      <c r="BQ12" s="736">
        <f t="shared" si="0"/>
        <v>0</v>
      </c>
      <c r="BR12" s="736">
        <f t="shared" si="0"/>
        <v>0</v>
      </c>
      <c r="BS12" s="736">
        <f t="shared" si="0"/>
        <v>0</v>
      </c>
      <c r="BT12" s="737">
        <f t="shared" si="0"/>
        <v>0</v>
      </c>
      <c r="BU12" s="357">
        <f t="shared" si="0"/>
        <v>0</v>
      </c>
      <c r="BV12" s="362">
        <f t="shared" si="0"/>
        <v>0</v>
      </c>
      <c r="BW12" s="362">
        <f t="shared" si="0"/>
        <v>0</v>
      </c>
      <c r="BX12" s="362">
        <f t="shared" si="0"/>
        <v>0</v>
      </c>
      <c r="BY12" s="362">
        <f t="shared" si="0"/>
        <v>0</v>
      </c>
      <c r="BZ12" s="362">
        <f t="shared" si="0"/>
        <v>0</v>
      </c>
      <c r="CA12" s="362">
        <f t="shared" si="0"/>
        <v>0</v>
      </c>
      <c r="CB12" s="362">
        <f t="shared" si="0"/>
        <v>0</v>
      </c>
      <c r="CC12" s="362">
        <f t="shared" si="1"/>
        <v>0</v>
      </c>
      <c r="CD12" s="362">
        <f t="shared" si="1"/>
        <v>0</v>
      </c>
      <c r="CE12" s="362">
        <f t="shared" si="1"/>
        <v>0</v>
      </c>
      <c r="CF12" s="362">
        <f t="shared" si="1"/>
        <v>0</v>
      </c>
      <c r="CG12" s="362">
        <f t="shared" si="1"/>
        <v>0</v>
      </c>
      <c r="CH12" s="364">
        <f t="shared" si="1"/>
        <v>0</v>
      </c>
      <c r="CI12" s="396"/>
      <c r="CJ12" s="738">
        <f t="shared" si="2"/>
        <v>0</v>
      </c>
      <c r="CK12" s="739" t="str">
        <f t="shared" si="3"/>
        <v>np</v>
      </c>
      <c r="CL12" s="739" t="str">
        <f t="shared" si="3"/>
        <v>np</v>
      </c>
      <c r="CM12" s="739" t="str">
        <f t="shared" si="3"/>
        <v>np</v>
      </c>
      <c r="CN12" s="739" t="str">
        <f t="shared" si="3"/>
        <v>np</v>
      </c>
      <c r="CO12" s="739" t="str">
        <f t="shared" si="3"/>
        <v>np</v>
      </c>
      <c r="CP12" s="740">
        <f t="shared" si="4"/>
        <v>0</v>
      </c>
      <c r="CQ12" s="740">
        <f t="shared" si="4"/>
        <v>0</v>
      </c>
      <c r="CR12" s="740">
        <f t="shared" si="4"/>
        <v>0</v>
      </c>
      <c r="CS12" s="739" t="str">
        <f t="shared" si="5"/>
        <v>np</v>
      </c>
      <c r="CT12" s="739" t="str">
        <f t="shared" si="5"/>
        <v>np</v>
      </c>
      <c r="CU12" s="739" t="str">
        <f t="shared" si="5"/>
        <v>np</v>
      </c>
      <c r="CV12" s="739" t="str">
        <f t="shared" si="5"/>
        <v>np</v>
      </c>
      <c r="CW12" s="741">
        <f t="shared" si="6"/>
        <v>0</v>
      </c>
      <c r="CX12" s="742"/>
      <c r="CY12" s="47">
        <f t="shared" si="7"/>
        <v>0</v>
      </c>
      <c r="CZ12" s="32">
        <f t="shared" si="7"/>
        <v>0</v>
      </c>
      <c r="DA12" s="32">
        <f t="shared" si="7"/>
        <v>0</v>
      </c>
      <c r="DB12" s="32">
        <f t="shared" si="7"/>
        <v>0</v>
      </c>
      <c r="DC12" s="32">
        <f t="shared" si="7"/>
        <v>0</v>
      </c>
      <c r="DD12" s="48">
        <f t="shared" si="7"/>
        <v>0</v>
      </c>
    </row>
    <row r="13" spans="2:108" x14ac:dyDescent="0.3">
      <c r="B13" s="35"/>
      <c r="C13" s="36"/>
      <c r="D13" s="36"/>
      <c r="E13" s="36"/>
      <c r="F13" s="36"/>
      <c r="G13" s="37"/>
      <c r="H13" s="38"/>
      <c r="I13" s="38"/>
      <c r="J13" s="39"/>
      <c r="K13" s="40"/>
      <c r="L13" s="41"/>
      <c r="M13" s="41"/>
      <c r="N13" s="42"/>
      <c r="O13" s="43"/>
      <c r="P13" s="44"/>
      <c r="Q13" s="45"/>
      <c r="R13" s="357"/>
      <c r="S13" s="363"/>
      <c r="T13" s="357"/>
      <c r="U13" s="362"/>
      <c r="V13" s="362"/>
      <c r="W13" s="362"/>
      <c r="X13" s="362"/>
      <c r="Y13" s="364"/>
      <c r="Z13" s="357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4"/>
      <c r="AN13" s="729"/>
      <c r="AO13" s="46" t="s">
        <v>282</v>
      </c>
      <c r="AP13" s="730"/>
      <c r="AQ13" s="731" t="str">
        <f t="shared" si="8"/>
        <v/>
      </c>
      <c r="AR13" s="731" t="str">
        <f t="shared" si="9"/>
        <v/>
      </c>
      <c r="AS13" s="731" t="str">
        <f t="shared" si="10"/>
        <v/>
      </c>
      <c r="AT13" s="731" t="str">
        <f t="shared" si="11"/>
        <v/>
      </c>
      <c r="AU13" s="731" t="str">
        <f t="shared" si="12"/>
        <v/>
      </c>
      <c r="AV13" s="732"/>
      <c r="AW13" s="732"/>
      <c r="AX13" s="732"/>
      <c r="AY13" s="731" t="str">
        <f t="shared" si="13"/>
        <v/>
      </c>
      <c r="AZ13" s="731" t="str">
        <f t="shared" si="14"/>
        <v/>
      </c>
      <c r="BA13" s="731" t="str">
        <f t="shared" si="15"/>
        <v/>
      </c>
      <c r="BB13" s="731" t="str">
        <f t="shared" si="16"/>
        <v/>
      </c>
      <c r="BC13" s="733"/>
      <c r="BD13" s="47"/>
      <c r="BE13" s="32"/>
      <c r="BF13" s="32"/>
      <c r="BG13" s="32"/>
      <c r="BH13" s="32"/>
      <c r="BI13" s="48"/>
      <c r="BJ13" s="32"/>
      <c r="BK13" s="49"/>
      <c r="BL13" s="50">
        <v>0.2</v>
      </c>
      <c r="BM13" s="357">
        <f t="shared" si="0"/>
        <v>0</v>
      </c>
      <c r="BN13" s="734">
        <f t="shared" si="0"/>
        <v>0</v>
      </c>
      <c r="BO13" s="735">
        <f t="shared" si="0"/>
        <v>0</v>
      </c>
      <c r="BP13" s="736">
        <f t="shared" si="0"/>
        <v>0</v>
      </c>
      <c r="BQ13" s="736">
        <f t="shared" si="0"/>
        <v>0</v>
      </c>
      <c r="BR13" s="736">
        <f t="shared" si="0"/>
        <v>0</v>
      </c>
      <c r="BS13" s="736">
        <f t="shared" si="0"/>
        <v>0</v>
      </c>
      <c r="BT13" s="737">
        <f t="shared" si="0"/>
        <v>0</v>
      </c>
      <c r="BU13" s="357">
        <f t="shared" si="0"/>
        <v>0</v>
      </c>
      <c r="BV13" s="362">
        <f t="shared" si="0"/>
        <v>0</v>
      </c>
      <c r="BW13" s="362">
        <f t="shared" si="0"/>
        <v>0</v>
      </c>
      <c r="BX13" s="362">
        <f t="shared" si="0"/>
        <v>0</v>
      </c>
      <c r="BY13" s="362">
        <f t="shared" si="0"/>
        <v>0</v>
      </c>
      <c r="BZ13" s="362">
        <f t="shared" si="0"/>
        <v>0</v>
      </c>
      <c r="CA13" s="362">
        <f t="shared" si="0"/>
        <v>0</v>
      </c>
      <c r="CB13" s="362">
        <f t="shared" si="0"/>
        <v>0</v>
      </c>
      <c r="CC13" s="362">
        <f t="shared" si="1"/>
        <v>0</v>
      </c>
      <c r="CD13" s="362">
        <f t="shared" si="1"/>
        <v>0</v>
      </c>
      <c r="CE13" s="362">
        <f t="shared" si="1"/>
        <v>0</v>
      </c>
      <c r="CF13" s="362">
        <f t="shared" si="1"/>
        <v>0</v>
      </c>
      <c r="CG13" s="362">
        <f t="shared" si="1"/>
        <v>0</v>
      </c>
      <c r="CH13" s="364">
        <f t="shared" si="1"/>
        <v>0</v>
      </c>
      <c r="CI13" s="396"/>
      <c r="CJ13" s="738">
        <f t="shared" si="2"/>
        <v>0</v>
      </c>
      <c r="CK13" s="739" t="str">
        <f t="shared" si="3"/>
        <v>&lt;</v>
      </c>
      <c r="CL13" s="739" t="str">
        <f t="shared" si="3"/>
        <v>&lt;</v>
      </c>
      <c r="CM13" s="739" t="str">
        <f t="shared" si="3"/>
        <v>&lt;</v>
      </c>
      <c r="CN13" s="739" t="str">
        <f t="shared" si="3"/>
        <v>&lt;</v>
      </c>
      <c r="CO13" s="739" t="str">
        <f t="shared" si="3"/>
        <v>&lt;</v>
      </c>
      <c r="CP13" s="740">
        <f t="shared" si="4"/>
        <v>0</v>
      </c>
      <c r="CQ13" s="740">
        <f t="shared" si="4"/>
        <v>0</v>
      </c>
      <c r="CR13" s="740">
        <f t="shared" si="4"/>
        <v>0</v>
      </c>
      <c r="CS13" s="739" t="str">
        <f t="shared" si="5"/>
        <v>&lt;</v>
      </c>
      <c r="CT13" s="739" t="str">
        <f t="shared" si="5"/>
        <v>&lt;</v>
      </c>
      <c r="CU13" s="739" t="str">
        <f t="shared" si="5"/>
        <v>&lt;</v>
      </c>
      <c r="CV13" s="739" t="str">
        <f t="shared" si="5"/>
        <v>&lt;</v>
      </c>
      <c r="CW13" s="741">
        <f t="shared" si="6"/>
        <v>0</v>
      </c>
      <c r="CX13" s="742"/>
      <c r="CY13" s="47">
        <f t="shared" si="7"/>
        <v>0</v>
      </c>
      <c r="CZ13" s="32">
        <f t="shared" si="7"/>
        <v>0</v>
      </c>
      <c r="DA13" s="32">
        <f t="shared" si="7"/>
        <v>0</v>
      </c>
      <c r="DB13" s="32">
        <f t="shared" si="7"/>
        <v>0</v>
      </c>
      <c r="DC13" s="32">
        <f t="shared" si="7"/>
        <v>0</v>
      </c>
      <c r="DD13" s="48">
        <f t="shared" si="7"/>
        <v>0</v>
      </c>
    </row>
    <row r="14" spans="2:108" ht="13.5" customHeight="1" x14ac:dyDescent="0.3">
      <c r="B14" s="17"/>
      <c r="C14" s="18"/>
      <c r="D14" s="18"/>
      <c r="E14" s="18"/>
      <c r="F14" s="18"/>
      <c r="G14" s="19"/>
      <c r="H14" s="62"/>
      <c r="I14" s="62"/>
      <c r="J14" s="21"/>
      <c r="K14" s="22"/>
      <c r="L14" s="23"/>
      <c r="M14" s="23"/>
      <c r="N14" s="24"/>
      <c r="O14" s="43"/>
      <c r="P14" s="63"/>
      <c r="Q14" s="27"/>
      <c r="R14" s="357"/>
      <c r="S14" s="363"/>
      <c r="T14" s="357"/>
      <c r="U14" s="362"/>
      <c r="V14" s="362"/>
      <c r="W14" s="362"/>
      <c r="X14" s="362"/>
      <c r="Y14" s="364"/>
      <c r="Z14" s="357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4"/>
      <c r="AN14" s="729"/>
      <c r="AO14" s="46" t="s">
        <v>282</v>
      </c>
      <c r="AP14" s="730"/>
      <c r="AQ14" s="731" t="str">
        <f t="shared" si="8"/>
        <v/>
      </c>
      <c r="AR14" s="731" t="str">
        <f t="shared" si="9"/>
        <v/>
      </c>
      <c r="AS14" s="731" t="str">
        <f t="shared" si="10"/>
        <v/>
      </c>
      <c r="AT14" s="731" t="str">
        <f t="shared" si="11"/>
        <v/>
      </c>
      <c r="AU14" s="731" t="str">
        <f t="shared" si="12"/>
        <v/>
      </c>
      <c r="AV14" s="732"/>
      <c r="AW14" s="732"/>
      <c r="AX14" s="732"/>
      <c r="AY14" s="731" t="str">
        <f t="shared" si="13"/>
        <v/>
      </c>
      <c r="AZ14" s="731" t="str">
        <f t="shared" si="14"/>
        <v/>
      </c>
      <c r="BA14" s="731" t="str">
        <f t="shared" si="15"/>
        <v/>
      </c>
      <c r="BB14" s="731" t="str">
        <f t="shared" si="16"/>
        <v/>
      </c>
      <c r="BC14" s="733"/>
      <c r="BD14" s="47"/>
      <c r="BE14" s="32"/>
      <c r="BF14" s="32"/>
      <c r="BG14" s="32"/>
      <c r="BH14" s="32"/>
      <c r="BI14" s="48"/>
      <c r="BJ14" s="32"/>
      <c r="BK14" s="49"/>
      <c r="BL14" s="50">
        <v>0.2</v>
      </c>
      <c r="BM14" s="357">
        <f t="shared" si="0"/>
        <v>0</v>
      </c>
      <c r="BN14" s="734">
        <f t="shared" si="0"/>
        <v>0</v>
      </c>
      <c r="BO14" s="735">
        <f t="shared" si="0"/>
        <v>0</v>
      </c>
      <c r="BP14" s="736">
        <f t="shared" si="0"/>
        <v>0</v>
      </c>
      <c r="BQ14" s="736">
        <f t="shared" si="0"/>
        <v>0</v>
      </c>
      <c r="BR14" s="736">
        <f t="shared" si="0"/>
        <v>0</v>
      </c>
      <c r="BS14" s="736">
        <f t="shared" si="0"/>
        <v>0</v>
      </c>
      <c r="BT14" s="737">
        <f t="shared" si="0"/>
        <v>0</v>
      </c>
      <c r="BU14" s="357">
        <f t="shared" si="0"/>
        <v>0</v>
      </c>
      <c r="BV14" s="362">
        <f t="shared" si="0"/>
        <v>0</v>
      </c>
      <c r="BW14" s="362">
        <f t="shared" si="0"/>
        <v>0</v>
      </c>
      <c r="BX14" s="362">
        <f t="shared" si="0"/>
        <v>0</v>
      </c>
      <c r="BY14" s="362">
        <f t="shared" si="0"/>
        <v>0</v>
      </c>
      <c r="BZ14" s="362">
        <f t="shared" si="0"/>
        <v>0</v>
      </c>
      <c r="CA14" s="362">
        <f t="shared" si="0"/>
        <v>0</v>
      </c>
      <c r="CB14" s="362">
        <f t="shared" si="0"/>
        <v>0</v>
      </c>
      <c r="CC14" s="362">
        <f t="shared" si="1"/>
        <v>0</v>
      </c>
      <c r="CD14" s="362">
        <f t="shared" si="1"/>
        <v>0</v>
      </c>
      <c r="CE14" s="362">
        <f t="shared" si="1"/>
        <v>0</v>
      </c>
      <c r="CF14" s="362">
        <f t="shared" si="1"/>
        <v>0</v>
      </c>
      <c r="CG14" s="362">
        <f t="shared" si="1"/>
        <v>0</v>
      </c>
      <c r="CH14" s="364">
        <f t="shared" si="1"/>
        <v>0</v>
      </c>
      <c r="CI14" s="396"/>
      <c r="CJ14" s="738">
        <f t="shared" si="2"/>
        <v>0</v>
      </c>
      <c r="CK14" s="739" t="str">
        <f t="shared" si="3"/>
        <v>&lt;</v>
      </c>
      <c r="CL14" s="739" t="str">
        <f t="shared" si="3"/>
        <v>&lt;</v>
      </c>
      <c r="CM14" s="739" t="str">
        <f t="shared" si="3"/>
        <v>&lt;</v>
      </c>
      <c r="CN14" s="739" t="str">
        <f t="shared" si="3"/>
        <v>&lt;</v>
      </c>
      <c r="CO14" s="739" t="str">
        <f t="shared" si="3"/>
        <v>&lt;</v>
      </c>
      <c r="CP14" s="740">
        <f t="shared" si="4"/>
        <v>0</v>
      </c>
      <c r="CQ14" s="740">
        <f t="shared" si="4"/>
        <v>0</v>
      </c>
      <c r="CR14" s="740">
        <f t="shared" si="4"/>
        <v>0</v>
      </c>
      <c r="CS14" s="739" t="str">
        <f t="shared" si="5"/>
        <v>&lt;</v>
      </c>
      <c r="CT14" s="739" t="str">
        <f t="shared" si="5"/>
        <v>&lt;</v>
      </c>
      <c r="CU14" s="739" t="str">
        <f t="shared" si="5"/>
        <v>&lt;</v>
      </c>
      <c r="CV14" s="739" t="str">
        <f t="shared" si="5"/>
        <v>&lt;</v>
      </c>
      <c r="CW14" s="741">
        <f t="shared" si="6"/>
        <v>0</v>
      </c>
      <c r="CX14" s="742"/>
      <c r="CY14" s="47">
        <f t="shared" si="7"/>
        <v>0</v>
      </c>
      <c r="CZ14" s="32">
        <f t="shared" si="7"/>
        <v>0</v>
      </c>
      <c r="DA14" s="32">
        <f t="shared" si="7"/>
        <v>0</v>
      </c>
      <c r="DB14" s="32">
        <f t="shared" si="7"/>
        <v>0</v>
      </c>
      <c r="DC14" s="32">
        <f t="shared" si="7"/>
        <v>0</v>
      </c>
      <c r="DD14" s="48">
        <f t="shared" si="7"/>
        <v>0</v>
      </c>
    </row>
    <row r="15" spans="2:108" x14ac:dyDescent="0.3">
      <c r="B15" s="64"/>
      <c r="C15" s="65"/>
      <c r="D15" s="65"/>
      <c r="E15" s="65"/>
      <c r="F15" s="65"/>
      <c r="G15" s="66"/>
      <c r="H15" s="20"/>
      <c r="I15" s="20"/>
      <c r="J15" s="67"/>
      <c r="K15" s="22"/>
      <c r="L15" s="68"/>
      <c r="M15" s="68"/>
      <c r="N15" s="69"/>
      <c r="O15" s="70"/>
      <c r="P15" s="71"/>
      <c r="Q15" s="72"/>
      <c r="R15" s="357"/>
      <c r="S15" s="363"/>
      <c r="T15" s="357"/>
      <c r="U15" s="362"/>
      <c r="V15" s="362"/>
      <c r="W15" s="362"/>
      <c r="X15" s="362"/>
      <c r="Y15" s="364"/>
      <c r="Z15" s="357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4"/>
      <c r="AN15" s="729"/>
      <c r="AO15" s="46" t="s">
        <v>282</v>
      </c>
      <c r="AP15" s="730"/>
      <c r="AQ15" s="731" t="str">
        <f t="shared" si="8"/>
        <v/>
      </c>
      <c r="AR15" s="731" t="str">
        <f t="shared" si="9"/>
        <v/>
      </c>
      <c r="AS15" s="731" t="str">
        <f t="shared" si="10"/>
        <v/>
      </c>
      <c r="AT15" s="731" t="str">
        <f t="shared" si="11"/>
        <v/>
      </c>
      <c r="AU15" s="731" t="str">
        <f t="shared" si="12"/>
        <v/>
      </c>
      <c r="AV15" s="732"/>
      <c r="AW15" s="732"/>
      <c r="AX15" s="732"/>
      <c r="AY15" s="731" t="str">
        <f t="shared" si="13"/>
        <v/>
      </c>
      <c r="AZ15" s="731" t="str">
        <f t="shared" si="14"/>
        <v/>
      </c>
      <c r="BA15" s="731" t="str">
        <f t="shared" si="15"/>
        <v/>
      </c>
      <c r="BB15" s="731" t="str">
        <f t="shared" si="16"/>
        <v/>
      </c>
      <c r="BC15" s="733"/>
      <c r="BD15" s="47"/>
      <c r="BE15" s="32"/>
      <c r="BF15" s="32"/>
      <c r="BG15" s="32"/>
      <c r="BH15" s="32"/>
      <c r="BI15" s="48"/>
      <c r="BJ15" s="32"/>
      <c r="BK15" s="49"/>
      <c r="BL15" s="73">
        <v>0.2</v>
      </c>
      <c r="BM15" s="357">
        <f t="shared" si="0"/>
        <v>0</v>
      </c>
      <c r="BN15" s="734">
        <f t="shared" si="0"/>
        <v>0</v>
      </c>
      <c r="BO15" s="735">
        <f t="shared" si="0"/>
        <v>0</v>
      </c>
      <c r="BP15" s="736">
        <f t="shared" si="0"/>
        <v>0</v>
      </c>
      <c r="BQ15" s="736">
        <f t="shared" si="0"/>
        <v>0</v>
      </c>
      <c r="BR15" s="736">
        <f t="shared" si="0"/>
        <v>0</v>
      </c>
      <c r="BS15" s="736">
        <f t="shared" si="0"/>
        <v>0</v>
      </c>
      <c r="BT15" s="737">
        <f t="shared" si="0"/>
        <v>0</v>
      </c>
      <c r="BU15" s="357">
        <f t="shared" si="0"/>
        <v>0</v>
      </c>
      <c r="BV15" s="362">
        <f t="shared" si="0"/>
        <v>0</v>
      </c>
      <c r="BW15" s="362">
        <f t="shared" si="0"/>
        <v>0</v>
      </c>
      <c r="BX15" s="362">
        <f t="shared" si="0"/>
        <v>0</v>
      </c>
      <c r="BY15" s="362">
        <f t="shared" si="0"/>
        <v>0</v>
      </c>
      <c r="BZ15" s="362">
        <f t="shared" si="0"/>
        <v>0</v>
      </c>
      <c r="CA15" s="362">
        <f t="shared" si="0"/>
        <v>0</v>
      </c>
      <c r="CB15" s="362">
        <f t="shared" si="0"/>
        <v>0</v>
      </c>
      <c r="CC15" s="362">
        <f t="shared" si="1"/>
        <v>0</v>
      </c>
      <c r="CD15" s="362">
        <f t="shared" si="1"/>
        <v>0</v>
      </c>
      <c r="CE15" s="362">
        <f t="shared" si="1"/>
        <v>0</v>
      </c>
      <c r="CF15" s="362">
        <f t="shared" si="1"/>
        <v>0</v>
      </c>
      <c r="CG15" s="362">
        <f t="shared" si="1"/>
        <v>0</v>
      </c>
      <c r="CH15" s="364">
        <f t="shared" si="1"/>
        <v>0</v>
      </c>
      <c r="CI15" s="396"/>
      <c r="CJ15" s="738">
        <f t="shared" si="2"/>
        <v>0</v>
      </c>
      <c r="CK15" s="739" t="str">
        <f t="shared" si="3"/>
        <v>&lt;</v>
      </c>
      <c r="CL15" s="739" t="str">
        <f t="shared" si="3"/>
        <v>&lt;</v>
      </c>
      <c r="CM15" s="739" t="str">
        <f t="shared" si="3"/>
        <v>&lt;</v>
      </c>
      <c r="CN15" s="739" t="str">
        <f t="shared" si="3"/>
        <v>&lt;</v>
      </c>
      <c r="CO15" s="739" t="str">
        <f t="shared" si="3"/>
        <v>&lt;</v>
      </c>
      <c r="CP15" s="740">
        <f t="shared" si="4"/>
        <v>0</v>
      </c>
      <c r="CQ15" s="740">
        <f t="shared" si="4"/>
        <v>0</v>
      </c>
      <c r="CR15" s="740">
        <f t="shared" si="4"/>
        <v>0</v>
      </c>
      <c r="CS15" s="739" t="str">
        <f t="shared" si="5"/>
        <v>&lt;</v>
      </c>
      <c r="CT15" s="739" t="str">
        <f t="shared" si="5"/>
        <v>&lt;</v>
      </c>
      <c r="CU15" s="739" t="str">
        <f t="shared" si="5"/>
        <v>&lt;</v>
      </c>
      <c r="CV15" s="739" t="str">
        <f t="shared" si="5"/>
        <v>&lt;</v>
      </c>
      <c r="CW15" s="741">
        <f t="shared" si="6"/>
        <v>0</v>
      </c>
      <c r="CX15" s="742"/>
      <c r="CY15" s="47">
        <f t="shared" si="7"/>
        <v>0</v>
      </c>
      <c r="CZ15" s="32">
        <f t="shared" si="7"/>
        <v>0</v>
      </c>
      <c r="DA15" s="32">
        <f t="shared" si="7"/>
        <v>0</v>
      </c>
      <c r="DB15" s="32">
        <f t="shared" si="7"/>
        <v>0</v>
      </c>
      <c r="DC15" s="32">
        <f t="shared" si="7"/>
        <v>0</v>
      </c>
      <c r="DD15" s="48">
        <f t="shared" si="7"/>
        <v>0</v>
      </c>
    </row>
    <row r="16" spans="2:108" x14ac:dyDescent="0.3">
      <c r="B16" s="64"/>
      <c r="C16" s="65"/>
      <c r="D16" s="65"/>
      <c r="E16" s="65"/>
      <c r="F16" s="65"/>
      <c r="G16" s="66"/>
      <c r="H16" s="20"/>
      <c r="I16" s="20"/>
      <c r="J16" s="67"/>
      <c r="K16" s="22"/>
      <c r="L16" s="68"/>
      <c r="M16" s="68"/>
      <c r="N16" s="69"/>
      <c r="O16" s="70"/>
      <c r="P16" s="71"/>
      <c r="Q16" s="72"/>
      <c r="R16" s="357"/>
      <c r="S16" s="363"/>
      <c r="T16" s="357"/>
      <c r="U16" s="362"/>
      <c r="V16" s="362"/>
      <c r="W16" s="362"/>
      <c r="X16" s="362"/>
      <c r="Y16" s="364"/>
      <c r="Z16" s="357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4"/>
      <c r="AN16" s="729"/>
      <c r="AO16" s="46" t="s">
        <v>265</v>
      </c>
      <c r="AP16" s="730"/>
      <c r="AQ16" s="731" t="str">
        <f t="shared" si="8"/>
        <v>np</v>
      </c>
      <c r="AR16" s="731" t="str">
        <f t="shared" si="9"/>
        <v>np</v>
      </c>
      <c r="AS16" s="731" t="str">
        <f t="shared" si="10"/>
        <v>np</v>
      </c>
      <c r="AT16" s="731" t="str">
        <f t="shared" si="11"/>
        <v>np</v>
      </c>
      <c r="AU16" s="731" t="str">
        <f t="shared" si="12"/>
        <v>np</v>
      </c>
      <c r="AV16" s="732"/>
      <c r="AW16" s="732"/>
      <c r="AX16" s="732"/>
      <c r="AY16" s="731" t="str">
        <f t="shared" si="13"/>
        <v>np</v>
      </c>
      <c r="AZ16" s="731" t="str">
        <f t="shared" si="14"/>
        <v>np</v>
      </c>
      <c r="BA16" s="731" t="str">
        <f t="shared" si="15"/>
        <v>np</v>
      </c>
      <c r="BB16" s="731" t="str">
        <f t="shared" si="16"/>
        <v>np</v>
      </c>
      <c r="BC16" s="733"/>
      <c r="BD16" s="47"/>
      <c r="BE16" s="32"/>
      <c r="BF16" s="32"/>
      <c r="BG16" s="32"/>
      <c r="BH16" s="32"/>
      <c r="BI16" s="48"/>
      <c r="BJ16" s="32"/>
      <c r="BK16" s="49"/>
      <c r="BL16" s="73">
        <v>0.2</v>
      </c>
      <c r="BM16" s="357">
        <f t="shared" si="0"/>
        <v>0</v>
      </c>
      <c r="BN16" s="734">
        <f t="shared" si="0"/>
        <v>0</v>
      </c>
      <c r="BO16" s="735">
        <f t="shared" si="0"/>
        <v>0</v>
      </c>
      <c r="BP16" s="736">
        <f t="shared" si="0"/>
        <v>0</v>
      </c>
      <c r="BQ16" s="736">
        <f t="shared" si="0"/>
        <v>0</v>
      </c>
      <c r="BR16" s="736">
        <f t="shared" si="0"/>
        <v>0</v>
      </c>
      <c r="BS16" s="736">
        <f t="shared" si="0"/>
        <v>0</v>
      </c>
      <c r="BT16" s="737">
        <f t="shared" si="0"/>
        <v>0</v>
      </c>
      <c r="BU16" s="357">
        <f t="shared" si="0"/>
        <v>0</v>
      </c>
      <c r="BV16" s="362">
        <f t="shared" si="0"/>
        <v>0</v>
      </c>
      <c r="BW16" s="362">
        <f t="shared" si="0"/>
        <v>0</v>
      </c>
      <c r="BX16" s="362">
        <f t="shared" si="0"/>
        <v>0</v>
      </c>
      <c r="BY16" s="362">
        <f t="shared" si="0"/>
        <v>0</v>
      </c>
      <c r="BZ16" s="362">
        <f t="shared" si="0"/>
        <v>0</v>
      </c>
      <c r="CA16" s="362">
        <f t="shared" si="0"/>
        <v>0</v>
      </c>
      <c r="CB16" s="362">
        <f t="shared" si="0"/>
        <v>0</v>
      </c>
      <c r="CC16" s="362">
        <f t="shared" si="1"/>
        <v>0</v>
      </c>
      <c r="CD16" s="362">
        <f t="shared" si="1"/>
        <v>0</v>
      </c>
      <c r="CE16" s="362">
        <f t="shared" si="1"/>
        <v>0</v>
      </c>
      <c r="CF16" s="362">
        <f t="shared" si="1"/>
        <v>0</v>
      </c>
      <c r="CG16" s="362">
        <f t="shared" si="1"/>
        <v>0</v>
      </c>
      <c r="CH16" s="364">
        <f t="shared" si="1"/>
        <v>0</v>
      </c>
      <c r="CI16" s="396"/>
      <c r="CJ16" s="738">
        <f t="shared" si="2"/>
        <v>0</v>
      </c>
      <c r="CK16" s="739" t="str">
        <f t="shared" si="3"/>
        <v>np</v>
      </c>
      <c r="CL16" s="739" t="str">
        <f t="shared" si="3"/>
        <v>np</v>
      </c>
      <c r="CM16" s="739" t="str">
        <f t="shared" si="3"/>
        <v>np</v>
      </c>
      <c r="CN16" s="739" t="str">
        <f t="shared" si="3"/>
        <v>np</v>
      </c>
      <c r="CO16" s="739" t="str">
        <f t="shared" si="3"/>
        <v>np</v>
      </c>
      <c r="CP16" s="740">
        <f t="shared" si="4"/>
        <v>0</v>
      </c>
      <c r="CQ16" s="740">
        <f t="shared" si="4"/>
        <v>0</v>
      </c>
      <c r="CR16" s="740">
        <f t="shared" si="4"/>
        <v>0</v>
      </c>
      <c r="CS16" s="739" t="str">
        <f t="shared" si="5"/>
        <v>np</v>
      </c>
      <c r="CT16" s="739" t="str">
        <f t="shared" si="5"/>
        <v>np</v>
      </c>
      <c r="CU16" s="739" t="str">
        <f t="shared" si="5"/>
        <v>np</v>
      </c>
      <c r="CV16" s="739" t="str">
        <f t="shared" si="5"/>
        <v>np</v>
      </c>
      <c r="CW16" s="741">
        <f t="shared" si="6"/>
        <v>0</v>
      </c>
      <c r="CX16" s="742"/>
      <c r="CY16" s="47">
        <f t="shared" si="7"/>
        <v>0</v>
      </c>
      <c r="CZ16" s="32">
        <f t="shared" si="7"/>
        <v>0</v>
      </c>
      <c r="DA16" s="32">
        <f t="shared" si="7"/>
        <v>0</v>
      </c>
      <c r="DB16" s="32">
        <f t="shared" si="7"/>
        <v>0</v>
      </c>
      <c r="DC16" s="32">
        <f t="shared" si="7"/>
        <v>0</v>
      </c>
      <c r="DD16" s="48">
        <f t="shared" si="7"/>
        <v>0</v>
      </c>
    </row>
    <row r="17" spans="1:108" x14ac:dyDescent="0.3">
      <c r="B17" s="17"/>
      <c r="C17" s="18"/>
      <c r="D17" s="18"/>
      <c r="E17" s="18"/>
      <c r="F17" s="18"/>
      <c r="G17" s="19"/>
      <c r="H17" s="62"/>
      <c r="I17" s="62"/>
      <c r="J17" s="21"/>
      <c r="K17" s="22"/>
      <c r="L17" s="23"/>
      <c r="M17" s="23"/>
      <c r="N17" s="24"/>
      <c r="O17" s="25"/>
      <c r="P17" s="63"/>
      <c r="Q17" s="27"/>
      <c r="R17" s="357"/>
      <c r="S17" s="363"/>
      <c r="T17" s="357"/>
      <c r="U17" s="362"/>
      <c r="V17" s="362"/>
      <c r="W17" s="362"/>
      <c r="X17" s="362"/>
      <c r="Y17" s="364"/>
      <c r="Z17" s="357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4"/>
      <c r="AN17" s="729"/>
      <c r="AO17" s="46" t="s">
        <v>282</v>
      </c>
      <c r="AP17" s="730"/>
      <c r="AQ17" s="731" t="str">
        <f t="shared" si="8"/>
        <v/>
      </c>
      <c r="AR17" s="731" t="str">
        <f t="shared" si="9"/>
        <v/>
      </c>
      <c r="AS17" s="731" t="str">
        <f t="shared" si="10"/>
        <v/>
      </c>
      <c r="AT17" s="731" t="str">
        <f t="shared" si="11"/>
        <v/>
      </c>
      <c r="AU17" s="731" t="str">
        <f t="shared" si="12"/>
        <v/>
      </c>
      <c r="AV17" s="732"/>
      <c r="AW17" s="732"/>
      <c r="AX17" s="732"/>
      <c r="AY17" s="731" t="str">
        <f t="shared" si="13"/>
        <v/>
      </c>
      <c r="AZ17" s="731" t="str">
        <f t="shared" si="14"/>
        <v/>
      </c>
      <c r="BA17" s="731" t="str">
        <f t="shared" si="15"/>
        <v/>
      </c>
      <c r="BB17" s="731" t="str">
        <f t="shared" si="16"/>
        <v/>
      </c>
      <c r="BC17" s="733"/>
      <c r="BD17" s="47"/>
      <c r="BE17" s="32"/>
      <c r="BF17" s="32"/>
      <c r="BG17" s="32"/>
      <c r="BH17" s="32"/>
      <c r="BI17" s="48"/>
      <c r="BJ17" s="32"/>
      <c r="BK17" s="49"/>
      <c r="BL17" s="50">
        <v>0.2</v>
      </c>
      <c r="BM17" s="357">
        <f t="shared" si="0"/>
        <v>0</v>
      </c>
      <c r="BN17" s="734">
        <f t="shared" si="0"/>
        <v>0</v>
      </c>
      <c r="BO17" s="735">
        <f t="shared" si="0"/>
        <v>0</v>
      </c>
      <c r="BP17" s="736">
        <f t="shared" si="0"/>
        <v>0</v>
      </c>
      <c r="BQ17" s="736">
        <f t="shared" si="0"/>
        <v>0</v>
      </c>
      <c r="BR17" s="736">
        <f t="shared" si="0"/>
        <v>0</v>
      </c>
      <c r="BS17" s="736">
        <f t="shared" si="0"/>
        <v>0</v>
      </c>
      <c r="BT17" s="737">
        <f t="shared" si="0"/>
        <v>0</v>
      </c>
      <c r="BU17" s="357">
        <f t="shared" si="0"/>
        <v>0</v>
      </c>
      <c r="BV17" s="362">
        <f t="shared" si="0"/>
        <v>0</v>
      </c>
      <c r="BW17" s="362">
        <f t="shared" si="0"/>
        <v>0</v>
      </c>
      <c r="BX17" s="362">
        <f t="shared" si="0"/>
        <v>0</v>
      </c>
      <c r="BY17" s="362">
        <f t="shared" si="0"/>
        <v>0</v>
      </c>
      <c r="BZ17" s="362">
        <f t="shared" si="0"/>
        <v>0</v>
      </c>
      <c r="CA17" s="362">
        <f t="shared" si="0"/>
        <v>0</v>
      </c>
      <c r="CB17" s="362">
        <f t="shared" si="0"/>
        <v>0</v>
      </c>
      <c r="CC17" s="362">
        <f t="shared" si="1"/>
        <v>0</v>
      </c>
      <c r="CD17" s="362">
        <f t="shared" si="1"/>
        <v>0</v>
      </c>
      <c r="CE17" s="362">
        <f t="shared" si="1"/>
        <v>0</v>
      </c>
      <c r="CF17" s="362">
        <f t="shared" si="1"/>
        <v>0</v>
      </c>
      <c r="CG17" s="362">
        <f t="shared" si="1"/>
        <v>0</v>
      </c>
      <c r="CH17" s="364">
        <f t="shared" si="1"/>
        <v>0</v>
      </c>
      <c r="CI17" s="396"/>
      <c r="CJ17" s="738">
        <f t="shared" si="2"/>
        <v>0</v>
      </c>
      <c r="CK17" s="739" t="str">
        <f t="shared" si="3"/>
        <v>&lt;</v>
      </c>
      <c r="CL17" s="739" t="str">
        <f t="shared" si="3"/>
        <v>&lt;</v>
      </c>
      <c r="CM17" s="739" t="str">
        <f t="shared" si="3"/>
        <v>&lt;</v>
      </c>
      <c r="CN17" s="739" t="str">
        <f t="shared" si="3"/>
        <v>&lt;</v>
      </c>
      <c r="CO17" s="739" t="str">
        <f t="shared" si="3"/>
        <v>&lt;</v>
      </c>
      <c r="CP17" s="740">
        <f t="shared" si="4"/>
        <v>0</v>
      </c>
      <c r="CQ17" s="740">
        <f t="shared" si="4"/>
        <v>0</v>
      </c>
      <c r="CR17" s="740">
        <f t="shared" si="4"/>
        <v>0</v>
      </c>
      <c r="CS17" s="739" t="str">
        <f t="shared" si="5"/>
        <v>&lt;</v>
      </c>
      <c r="CT17" s="739" t="str">
        <f t="shared" si="5"/>
        <v>&lt;</v>
      </c>
      <c r="CU17" s="739" t="str">
        <f t="shared" si="5"/>
        <v>&lt;</v>
      </c>
      <c r="CV17" s="739" t="str">
        <f t="shared" si="5"/>
        <v>&lt;</v>
      </c>
      <c r="CW17" s="741">
        <f t="shared" si="6"/>
        <v>0</v>
      </c>
      <c r="CX17" s="742"/>
      <c r="CY17" s="47">
        <f t="shared" si="7"/>
        <v>0</v>
      </c>
      <c r="CZ17" s="32">
        <f t="shared" si="7"/>
        <v>0</v>
      </c>
      <c r="DA17" s="32">
        <f t="shared" si="7"/>
        <v>0</v>
      </c>
      <c r="DB17" s="32">
        <f t="shared" si="7"/>
        <v>0</v>
      </c>
      <c r="DC17" s="32">
        <f t="shared" si="7"/>
        <v>0</v>
      </c>
      <c r="DD17" s="48">
        <f t="shared" si="7"/>
        <v>0</v>
      </c>
    </row>
    <row r="18" spans="1:108" ht="15.75" thickBot="1" x14ac:dyDescent="0.35">
      <c r="B18" s="74"/>
      <c r="C18" s="36"/>
      <c r="D18" s="18"/>
      <c r="E18" s="18"/>
      <c r="F18" s="18"/>
      <c r="G18" s="19"/>
      <c r="H18" s="62"/>
      <c r="I18" s="62"/>
      <c r="J18" s="21"/>
      <c r="K18" s="22"/>
      <c r="L18" s="23"/>
      <c r="M18" s="23"/>
      <c r="N18" s="24"/>
      <c r="O18" s="25"/>
      <c r="P18" s="75"/>
      <c r="Q18" s="76"/>
      <c r="R18" s="381"/>
      <c r="S18" s="387"/>
      <c r="T18" s="381"/>
      <c r="U18" s="386"/>
      <c r="V18" s="386"/>
      <c r="W18" s="386"/>
      <c r="X18" s="386"/>
      <c r="Y18" s="388"/>
      <c r="Z18" s="381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8"/>
      <c r="AN18" s="743"/>
      <c r="AO18" s="77"/>
      <c r="AP18" s="744"/>
      <c r="AQ18" s="745" t="str">
        <f t="shared" si="8"/>
        <v>np</v>
      </c>
      <c r="AR18" s="745" t="str">
        <f t="shared" si="9"/>
        <v>np</v>
      </c>
      <c r="AS18" s="745" t="str">
        <f t="shared" si="10"/>
        <v>np</v>
      </c>
      <c r="AT18" s="745" t="str">
        <f t="shared" si="11"/>
        <v>np</v>
      </c>
      <c r="AU18" s="745" t="str">
        <f t="shared" si="12"/>
        <v>np</v>
      </c>
      <c r="AV18" s="746"/>
      <c r="AW18" s="746"/>
      <c r="AX18" s="746"/>
      <c r="AY18" s="745" t="str">
        <f t="shared" si="13"/>
        <v>np</v>
      </c>
      <c r="AZ18" s="745" t="str">
        <f t="shared" si="14"/>
        <v>np</v>
      </c>
      <c r="BA18" s="745" t="str">
        <f t="shared" si="15"/>
        <v>np</v>
      </c>
      <c r="BB18" s="745" t="str">
        <f t="shared" si="16"/>
        <v>np</v>
      </c>
      <c r="BC18" s="747"/>
      <c r="BD18" s="78"/>
      <c r="BE18" s="79"/>
      <c r="BF18" s="79"/>
      <c r="BG18" s="79"/>
      <c r="BH18" s="79"/>
      <c r="BI18" s="80"/>
      <c r="BJ18" s="81"/>
      <c r="BK18" s="82"/>
      <c r="BL18" s="83">
        <v>0.2</v>
      </c>
      <c r="BM18" s="381">
        <f t="shared" si="0"/>
        <v>0</v>
      </c>
      <c r="BN18" s="748">
        <f t="shared" si="0"/>
        <v>0</v>
      </c>
      <c r="BO18" s="749">
        <f t="shared" si="0"/>
        <v>0</v>
      </c>
      <c r="BP18" s="750">
        <f t="shared" si="0"/>
        <v>0</v>
      </c>
      <c r="BQ18" s="750">
        <f t="shared" si="0"/>
        <v>0</v>
      </c>
      <c r="BR18" s="750">
        <f t="shared" si="0"/>
        <v>0</v>
      </c>
      <c r="BS18" s="750">
        <f t="shared" si="0"/>
        <v>0</v>
      </c>
      <c r="BT18" s="751">
        <f t="shared" si="0"/>
        <v>0</v>
      </c>
      <c r="BU18" s="381">
        <f t="shared" si="0"/>
        <v>0</v>
      </c>
      <c r="BV18" s="386">
        <f t="shared" si="0"/>
        <v>0</v>
      </c>
      <c r="BW18" s="386">
        <f t="shared" si="0"/>
        <v>0</v>
      </c>
      <c r="BX18" s="386">
        <f t="shared" si="0"/>
        <v>0</v>
      </c>
      <c r="BY18" s="386">
        <f t="shared" si="0"/>
        <v>0</v>
      </c>
      <c r="BZ18" s="386">
        <f t="shared" si="0"/>
        <v>0</v>
      </c>
      <c r="CA18" s="386">
        <f t="shared" si="0"/>
        <v>0</v>
      </c>
      <c r="CB18" s="386">
        <f t="shared" si="0"/>
        <v>0</v>
      </c>
      <c r="CC18" s="386">
        <f t="shared" si="1"/>
        <v>0</v>
      </c>
      <c r="CD18" s="386">
        <f t="shared" si="1"/>
        <v>0</v>
      </c>
      <c r="CE18" s="386">
        <f t="shared" si="1"/>
        <v>0</v>
      </c>
      <c r="CF18" s="386">
        <f t="shared" si="1"/>
        <v>0</v>
      </c>
      <c r="CG18" s="386">
        <f t="shared" si="1"/>
        <v>0</v>
      </c>
      <c r="CH18" s="388">
        <f t="shared" si="1"/>
        <v>0</v>
      </c>
      <c r="CI18" s="752"/>
      <c r="CJ18" s="753">
        <f t="shared" si="2"/>
        <v>0</v>
      </c>
      <c r="CK18" s="754" t="str">
        <f t="shared" si="3"/>
        <v>np</v>
      </c>
      <c r="CL18" s="754" t="str">
        <f t="shared" si="3"/>
        <v>np</v>
      </c>
      <c r="CM18" s="754" t="str">
        <f t="shared" si="3"/>
        <v>np</v>
      </c>
      <c r="CN18" s="754" t="str">
        <f t="shared" si="3"/>
        <v>np</v>
      </c>
      <c r="CO18" s="754" t="str">
        <f t="shared" si="3"/>
        <v>np</v>
      </c>
      <c r="CP18" s="755">
        <f t="shared" si="4"/>
        <v>0</v>
      </c>
      <c r="CQ18" s="755">
        <f t="shared" si="4"/>
        <v>0</v>
      </c>
      <c r="CR18" s="755">
        <f t="shared" si="4"/>
        <v>0</v>
      </c>
      <c r="CS18" s="754" t="str">
        <f t="shared" si="5"/>
        <v>np</v>
      </c>
      <c r="CT18" s="754" t="str">
        <f t="shared" si="5"/>
        <v>np</v>
      </c>
      <c r="CU18" s="754" t="str">
        <f t="shared" si="5"/>
        <v>np</v>
      </c>
      <c r="CV18" s="754" t="str">
        <f t="shared" si="5"/>
        <v>np</v>
      </c>
      <c r="CW18" s="756">
        <f t="shared" si="6"/>
        <v>0</v>
      </c>
      <c r="CX18" s="757"/>
      <c r="CY18" s="78">
        <f t="shared" si="7"/>
        <v>0</v>
      </c>
      <c r="CZ18" s="79">
        <f t="shared" si="7"/>
        <v>0</v>
      </c>
      <c r="DA18" s="79">
        <f t="shared" si="7"/>
        <v>0</v>
      </c>
      <c r="DB18" s="79">
        <f t="shared" si="7"/>
        <v>0</v>
      </c>
      <c r="DC18" s="79">
        <f t="shared" si="7"/>
        <v>0</v>
      </c>
      <c r="DD18" s="80">
        <f t="shared" si="7"/>
        <v>0</v>
      </c>
    </row>
    <row r="19" spans="1:108" ht="15.75" customHeight="1" thickBot="1" x14ac:dyDescent="0.35">
      <c r="B19" s="1661" t="s">
        <v>278</v>
      </c>
      <c r="C19" s="1662"/>
      <c r="D19" s="1662"/>
      <c r="E19" s="1662"/>
      <c r="F19" s="1662"/>
      <c r="G19" s="1662"/>
      <c r="H19" s="1662"/>
      <c r="I19" s="1662"/>
      <c r="J19" s="1662"/>
      <c r="K19" s="1662"/>
      <c r="L19" s="1662"/>
      <c r="M19" s="1662"/>
      <c r="N19" s="1662"/>
      <c r="O19" s="1662"/>
      <c r="P19" s="1662"/>
      <c r="Q19" s="1662"/>
      <c r="R19" s="1425"/>
      <c r="S19" s="1425"/>
      <c r="T19" s="1425"/>
      <c r="U19" s="1425"/>
      <c r="V19" s="1425"/>
      <c r="W19" s="1425"/>
      <c r="X19" s="1425"/>
      <c r="Y19" s="1425"/>
      <c r="Z19" s="1425"/>
      <c r="AA19" s="1425"/>
      <c r="AB19" s="1425"/>
      <c r="AC19" s="1425"/>
      <c r="AD19" s="1425"/>
      <c r="AE19" s="1425"/>
      <c r="AF19" s="1425"/>
      <c r="AG19" s="1425"/>
      <c r="AH19" s="1425"/>
      <c r="AI19" s="1425"/>
      <c r="AJ19" s="1425"/>
      <c r="AK19" s="1425"/>
      <c r="AL19" s="1425"/>
      <c r="AM19" s="1425"/>
      <c r="AN19" s="1425"/>
      <c r="AO19" s="1425"/>
      <c r="AP19" s="1425"/>
      <c r="AQ19" s="1425"/>
      <c r="AR19" s="1425"/>
      <c r="AS19" s="1425"/>
      <c r="AT19" s="1425"/>
      <c r="AU19" s="1425"/>
      <c r="AV19" s="1425"/>
      <c r="AW19" s="1425"/>
      <c r="AX19" s="1425"/>
      <c r="AY19" s="1425"/>
      <c r="AZ19" s="1425"/>
      <c r="BA19" s="1425"/>
      <c r="BB19" s="1425"/>
      <c r="BC19" s="1425"/>
      <c r="BD19" s="1269"/>
      <c r="BE19" s="1269"/>
      <c r="BF19" s="1269"/>
      <c r="BG19" s="1269"/>
      <c r="BH19" s="1269"/>
      <c r="BI19" s="1269"/>
      <c r="BJ19" s="1269"/>
      <c r="BK19" s="1456"/>
      <c r="BL19" s="1456"/>
      <c r="BM19" s="1456"/>
      <c r="BN19" s="1456"/>
      <c r="BO19" s="803"/>
      <c r="BP19" s="803"/>
      <c r="BQ19" s="803"/>
      <c r="BR19" s="803"/>
      <c r="BS19" s="803"/>
      <c r="BT19" s="803"/>
      <c r="BU19" s="1456"/>
      <c r="BV19" s="1456"/>
      <c r="BW19" s="1456"/>
      <c r="BX19" s="1456"/>
      <c r="BY19" s="1456"/>
      <c r="BZ19" s="1456"/>
      <c r="CA19" s="1456"/>
      <c r="CB19" s="1456"/>
      <c r="CC19" s="1456"/>
      <c r="CD19" s="1456"/>
      <c r="CE19" s="1456"/>
      <c r="CF19" s="1456"/>
      <c r="CG19" s="1456"/>
      <c r="CH19" s="1456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1454"/>
      <c r="CZ19" s="1454"/>
      <c r="DA19" s="1454"/>
      <c r="DB19" s="1454"/>
      <c r="DC19" s="1454"/>
      <c r="DD19" s="1455"/>
    </row>
    <row r="20" spans="1:108" x14ac:dyDescent="0.3">
      <c r="B20" s="342"/>
      <c r="C20" s="343"/>
      <c r="D20" s="343"/>
      <c r="E20" s="343"/>
      <c r="F20" s="343"/>
      <c r="G20" s="344"/>
      <c r="H20" s="625"/>
      <c r="I20" s="625"/>
      <c r="J20" s="482"/>
      <c r="K20" s="347"/>
      <c r="L20" s="348"/>
      <c r="M20" s="348"/>
      <c r="N20" s="626"/>
      <c r="O20" s="349"/>
      <c r="P20" s="26"/>
      <c r="Q20" s="631"/>
      <c r="R20" s="29"/>
      <c r="S20" s="353"/>
      <c r="T20" s="29"/>
      <c r="U20" s="352"/>
      <c r="V20" s="352"/>
      <c r="W20" s="352"/>
      <c r="X20" s="352"/>
      <c r="Y20" s="354"/>
      <c r="Z20" s="29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628"/>
      <c r="AN20" s="646"/>
      <c r="AO20" s="632" t="s">
        <v>265</v>
      </c>
      <c r="AP20" s="1202"/>
      <c r="AQ20" s="717" t="str">
        <f t="shared" si="8"/>
        <v>np</v>
      </c>
      <c r="AR20" s="717" t="str">
        <f t="shared" si="9"/>
        <v>np</v>
      </c>
      <c r="AS20" s="717" t="str">
        <f t="shared" si="10"/>
        <v>np</v>
      </c>
      <c r="AT20" s="717" t="str">
        <f t="shared" si="11"/>
        <v>np</v>
      </c>
      <c r="AU20" s="717" t="str">
        <f t="shared" si="12"/>
        <v>np</v>
      </c>
      <c r="AV20" s="1203"/>
      <c r="AW20" s="1203"/>
      <c r="AX20" s="1203"/>
      <c r="AY20" s="717" t="str">
        <f t="shared" si="13"/>
        <v>np</v>
      </c>
      <c r="AZ20" s="717" t="str">
        <f t="shared" si="14"/>
        <v>np</v>
      </c>
      <c r="BA20" s="717" t="str">
        <f t="shared" si="15"/>
        <v>np</v>
      </c>
      <c r="BB20" s="717" t="str">
        <f t="shared" si="16"/>
        <v>np</v>
      </c>
      <c r="BC20" s="1204"/>
      <c r="BD20" s="29"/>
      <c r="BE20" s="30"/>
      <c r="BF20" s="30"/>
      <c r="BG20" s="30"/>
      <c r="BH20" s="30"/>
      <c r="BI20" s="31"/>
      <c r="BJ20" s="628"/>
      <c r="BK20" s="629"/>
      <c r="BL20" s="34">
        <v>0.5</v>
      </c>
      <c r="BM20" s="29">
        <f t="shared" ref="BM20" si="17">IFERROR($BL20*R20,"&lt;")</f>
        <v>0</v>
      </c>
      <c r="BN20" s="646">
        <f t="shared" ref="BN20" si="18">IFERROR($BL20*S20,"&lt;")</f>
        <v>0</v>
      </c>
      <c r="BO20" s="720">
        <f t="shared" ref="BO20" si="19">IFERROR($BL20*T20,"&lt;")</f>
        <v>0</v>
      </c>
      <c r="BP20" s="722">
        <f t="shared" ref="BP20" si="20">IFERROR($BL20*U20,"&lt;")</f>
        <v>0</v>
      </c>
      <c r="BQ20" s="722">
        <f t="shared" ref="BQ20" si="21">IFERROR($BL20*V20,"&lt;")</f>
        <v>0</v>
      </c>
      <c r="BR20" s="722">
        <f t="shared" ref="BR20" si="22">IFERROR($BL20*W20,"&lt;")</f>
        <v>0</v>
      </c>
      <c r="BS20" s="722">
        <f t="shared" ref="BS20" si="23">IFERROR($BL20*X20,"&lt;")</f>
        <v>0</v>
      </c>
      <c r="BT20" s="723">
        <f t="shared" ref="BT20" si="24">IFERROR($BL20*Y20,"&lt;")</f>
        <v>0</v>
      </c>
      <c r="BU20" s="29">
        <f t="shared" ref="BU20" si="25">IFERROR($BL20*Z20,"&lt;")</f>
        <v>0</v>
      </c>
      <c r="BV20" s="352">
        <f t="shared" ref="BV20" si="26">IFERROR($BL20*AA20,"&lt;")</f>
        <v>0</v>
      </c>
      <c r="BW20" s="352">
        <f t="shared" ref="BW20" si="27">IFERROR($BL20*AB20,"&lt;")</f>
        <v>0</v>
      </c>
      <c r="BX20" s="352">
        <f t="shared" ref="BX20" si="28">IFERROR($BL20*AC20,"&lt;")</f>
        <v>0</v>
      </c>
      <c r="BY20" s="352">
        <f t="shared" ref="BY20" si="29">IFERROR($BL20*AD20,"&lt;")</f>
        <v>0</v>
      </c>
      <c r="BZ20" s="352">
        <f t="shared" ref="BZ20" si="30">IFERROR($BL20*AE20,"&lt;")</f>
        <v>0</v>
      </c>
      <c r="CA20" s="352">
        <f t="shared" ref="CA20" si="31">IFERROR($BL20*AF20,"&lt;")</f>
        <v>0</v>
      </c>
      <c r="CB20" s="352">
        <f t="shared" ref="CB20" si="32">IFERROR($BL20*AG20,"&lt;")</f>
        <v>0</v>
      </c>
      <c r="CC20" s="352">
        <f t="shared" ref="CC20" si="33">IFERROR($BL20*AH20,"&lt;")</f>
        <v>0</v>
      </c>
      <c r="CD20" s="352">
        <f t="shared" ref="CD20" si="34">IFERROR($BL20*AI20,"&lt;")</f>
        <v>0</v>
      </c>
      <c r="CE20" s="352">
        <f t="shared" ref="CE20" si="35">IFERROR($BL20*AJ20,"&lt;")</f>
        <v>0</v>
      </c>
      <c r="CF20" s="352">
        <f t="shared" ref="CF20" si="36">IFERROR($BL20*AK20,"&lt;")</f>
        <v>0</v>
      </c>
      <c r="CG20" s="352">
        <f t="shared" ref="CG20" si="37">IFERROR($BL20*AL20,"&lt;")</f>
        <v>0</v>
      </c>
      <c r="CH20" s="354">
        <f t="shared" ref="CH20" si="38">IFERROR($BL20*AM20,"&lt;")</f>
        <v>0</v>
      </c>
      <c r="CI20" s="351"/>
      <c r="CJ20" s="1205">
        <f>IFERROR($BL20*AP20,"&lt;")</f>
        <v>0</v>
      </c>
      <c r="CK20" s="725" t="str">
        <f t="shared" ref="CK20:CO21" si="39">IF(($AO20="DI"),IFERROR($BL20*AQ20,"&lt;"),"np")</f>
        <v>np</v>
      </c>
      <c r="CL20" s="725" t="str">
        <f t="shared" si="39"/>
        <v>np</v>
      </c>
      <c r="CM20" s="725" t="str">
        <f t="shared" si="39"/>
        <v>np</v>
      </c>
      <c r="CN20" s="725" t="str">
        <f t="shared" si="39"/>
        <v>np</v>
      </c>
      <c r="CO20" s="725" t="str">
        <f t="shared" si="39"/>
        <v>np</v>
      </c>
      <c r="CP20" s="726">
        <f t="shared" ref="CP20:CR21" si="40">$BL20*AV20</f>
        <v>0</v>
      </c>
      <c r="CQ20" s="726">
        <f t="shared" si="40"/>
        <v>0</v>
      </c>
      <c r="CR20" s="726">
        <f t="shared" si="40"/>
        <v>0</v>
      </c>
      <c r="CS20" s="725" t="str">
        <f t="shared" ref="CS20:CV21" si="41">IF(($AO20="DI"),IFERROR($BL20*AY20,"&lt;"),"np")</f>
        <v>np</v>
      </c>
      <c r="CT20" s="725" t="str">
        <f t="shared" si="41"/>
        <v>np</v>
      </c>
      <c r="CU20" s="725" t="str">
        <f t="shared" si="41"/>
        <v>np</v>
      </c>
      <c r="CV20" s="725" t="str">
        <f t="shared" si="41"/>
        <v>np</v>
      </c>
      <c r="CW20" s="1431">
        <f>$BL20*BC20</f>
        <v>0</v>
      </c>
      <c r="CX20" s="1206"/>
      <c r="CY20" s="29">
        <f t="shared" ref="CY20" si="42">IFERROR($BL20*BD20,"&lt;")</f>
        <v>0</v>
      </c>
      <c r="CZ20" s="30">
        <f t="shared" ref="CZ20" si="43">IFERROR($BL20*BE20,"&lt;")</f>
        <v>0</v>
      </c>
      <c r="DA20" s="30">
        <f t="shared" ref="DA20" si="44">IFERROR($BL20*BF20,"&lt;")</f>
        <v>0</v>
      </c>
      <c r="DB20" s="30">
        <f t="shared" ref="DB20" si="45">IFERROR($BL20*BG20,"&lt;")</f>
        <v>0</v>
      </c>
      <c r="DC20" s="30">
        <f t="shared" ref="DC20" si="46">IFERROR($BL20*BH20,"&lt;")</f>
        <v>0</v>
      </c>
      <c r="DD20" s="31">
        <f t="shared" ref="DD20" si="47">IFERROR($BL20*BI20,"&lt;")</f>
        <v>0</v>
      </c>
    </row>
    <row r="21" spans="1:108" ht="15.75" thickBot="1" x14ac:dyDescent="0.35">
      <c r="B21" s="84"/>
      <c r="C21" s="85"/>
      <c r="D21" s="85"/>
      <c r="E21" s="85"/>
      <c r="F21" s="85"/>
      <c r="G21" s="86"/>
      <c r="H21" s="87"/>
      <c r="I21" s="87"/>
      <c r="J21" s="88"/>
      <c r="K21" s="89"/>
      <c r="L21" s="90"/>
      <c r="M21" s="90"/>
      <c r="N21" s="91"/>
      <c r="O21" s="92"/>
      <c r="P21" s="75"/>
      <c r="Q21" s="76"/>
      <c r="R21" s="78"/>
      <c r="S21" s="637"/>
      <c r="T21" s="78"/>
      <c r="U21" s="635"/>
      <c r="V21" s="635"/>
      <c r="W21" s="635"/>
      <c r="X21" s="635"/>
      <c r="Y21" s="636"/>
      <c r="Z21" s="78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622"/>
      <c r="AN21" s="743"/>
      <c r="AO21" s="77" t="s">
        <v>265</v>
      </c>
      <c r="AP21" s="1207"/>
      <c r="AQ21" s="1208" t="str">
        <f t="shared" si="8"/>
        <v>np</v>
      </c>
      <c r="AR21" s="1208" t="str">
        <f t="shared" si="9"/>
        <v>np</v>
      </c>
      <c r="AS21" s="1208" t="str">
        <f t="shared" si="10"/>
        <v>np</v>
      </c>
      <c r="AT21" s="1208" t="str">
        <f t="shared" si="11"/>
        <v>np</v>
      </c>
      <c r="AU21" s="1208" t="str">
        <f t="shared" si="12"/>
        <v>np</v>
      </c>
      <c r="AV21" s="1209"/>
      <c r="AW21" s="1209"/>
      <c r="AX21" s="1209"/>
      <c r="AY21" s="1208" t="str">
        <f t="shared" si="13"/>
        <v>np</v>
      </c>
      <c r="AZ21" s="1208" t="str">
        <f t="shared" si="14"/>
        <v>np</v>
      </c>
      <c r="BA21" s="1208" t="str">
        <f t="shared" si="15"/>
        <v>np</v>
      </c>
      <c r="BB21" s="1208" t="str">
        <f t="shared" si="16"/>
        <v>np</v>
      </c>
      <c r="BC21" s="1210"/>
      <c r="BD21" s="78"/>
      <c r="BE21" s="79"/>
      <c r="BF21" s="79"/>
      <c r="BG21" s="79"/>
      <c r="BH21" s="79"/>
      <c r="BI21" s="80"/>
      <c r="BJ21" s="93"/>
      <c r="BK21" s="630"/>
      <c r="BL21" s="412">
        <v>0.5</v>
      </c>
      <c r="BM21" s="410">
        <f t="shared" ref="BM21:CH21" si="48">IFERROR($BL21*R21,"&lt;")</f>
        <v>0</v>
      </c>
      <c r="BN21" s="411">
        <f t="shared" si="48"/>
        <v>0</v>
      </c>
      <c r="BO21" s="1211">
        <f t="shared" si="48"/>
        <v>0</v>
      </c>
      <c r="BP21" s="1212">
        <f t="shared" si="48"/>
        <v>0</v>
      </c>
      <c r="BQ21" s="1212">
        <f t="shared" si="48"/>
        <v>0</v>
      </c>
      <c r="BR21" s="1212">
        <f t="shared" si="48"/>
        <v>0</v>
      </c>
      <c r="BS21" s="1212">
        <f t="shared" si="48"/>
        <v>0</v>
      </c>
      <c r="BT21" s="1213">
        <f t="shared" si="48"/>
        <v>0</v>
      </c>
      <c r="BU21" s="78">
        <f t="shared" si="48"/>
        <v>0</v>
      </c>
      <c r="BV21" s="635">
        <f t="shared" si="48"/>
        <v>0</v>
      </c>
      <c r="BW21" s="635">
        <f t="shared" si="48"/>
        <v>0</v>
      </c>
      <c r="BX21" s="635">
        <f t="shared" si="48"/>
        <v>0</v>
      </c>
      <c r="BY21" s="635">
        <f t="shared" si="48"/>
        <v>0</v>
      </c>
      <c r="BZ21" s="635">
        <f t="shared" si="48"/>
        <v>0</v>
      </c>
      <c r="CA21" s="635">
        <f t="shared" si="48"/>
        <v>0</v>
      </c>
      <c r="CB21" s="635">
        <f t="shared" si="48"/>
        <v>0</v>
      </c>
      <c r="CC21" s="635">
        <f t="shared" si="48"/>
        <v>0</v>
      </c>
      <c r="CD21" s="635">
        <f t="shared" si="48"/>
        <v>0</v>
      </c>
      <c r="CE21" s="635">
        <f t="shared" si="48"/>
        <v>0</v>
      </c>
      <c r="CF21" s="635">
        <f t="shared" si="48"/>
        <v>0</v>
      </c>
      <c r="CG21" s="635">
        <f t="shared" si="48"/>
        <v>0</v>
      </c>
      <c r="CH21" s="636">
        <f t="shared" si="48"/>
        <v>0</v>
      </c>
      <c r="CI21" s="634"/>
      <c r="CJ21" s="1427">
        <f>IFERROR($BL21*AP21,"&lt;")</f>
        <v>0</v>
      </c>
      <c r="CK21" s="1428" t="str">
        <f t="shared" si="39"/>
        <v>np</v>
      </c>
      <c r="CL21" s="1428" t="str">
        <f t="shared" si="39"/>
        <v>np</v>
      </c>
      <c r="CM21" s="1428" t="str">
        <f t="shared" si="39"/>
        <v>np</v>
      </c>
      <c r="CN21" s="1428" t="str">
        <f t="shared" si="39"/>
        <v>np</v>
      </c>
      <c r="CO21" s="1428" t="str">
        <f t="shared" si="39"/>
        <v>np</v>
      </c>
      <c r="CP21" s="1429">
        <f t="shared" si="40"/>
        <v>0</v>
      </c>
      <c r="CQ21" s="1429">
        <f t="shared" si="40"/>
        <v>0</v>
      </c>
      <c r="CR21" s="1429">
        <f t="shared" si="40"/>
        <v>0</v>
      </c>
      <c r="CS21" s="1428" t="str">
        <f t="shared" si="41"/>
        <v>np</v>
      </c>
      <c r="CT21" s="1428" t="str">
        <f t="shared" si="41"/>
        <v>np</v>
      </c>
      <c r="CU21" s="1428" t="str">
        <f t="shared" si="41"/>
        <v>np</v>
      </c>
      <c r="CV21" s="1428" t="str">
        <f t="shared" si="41"/>
        <v>np</v>
      </c>
      <c r="CW21" s="1430">
        <f>$BL21*BC21</f>
        <v>0</v>
      </c>
      <c r="CX21" s="1214"/>
      <c r="CY21" s="78">
        <f t="shared" ref="CY21:DD21" si="49">IFERROR($BL21*BD21,"&lt;")</f>
        <v>0</v>
      </c>
      <c r="CZ21" s="79">
        <f t="shared" si="49"/>
        <v>0</v>
      </c>
      <c r="DA21" s="79">
        <f t="shared" si="49"/>
        <v>0</v>
      </c>
      <c r="DB21" s="79">
        <f t="shared" si="49"/>
        <v>0</v>
      </c>
      <c r="DC21" s="79">
        <f t="shared" si="49"/>
        <v>0</v>
      </c>
      <c r="DD21" s="80">
        <f t="shared" si="49"/>
        <v>0</v>
      </c>
    </row>
    <row r="22" spans="1:108" ht="15.75" customHeight="1" thickBot="1" x14ac:dyDescent="0.35">
      <c r="B22" s="1661" t="s">
        <v>278</v>
      </c>
      <c r="C22" s="1662"/>
      <c r="D22" s="1662"/>
      <c r="E22" s="1662"/>
      <c r="F22" s="1662"/>
      <c r="G22" s="1662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425"/>
      <c r="S22" s="1425"/>
      <c r="T22" s="1425"/>
      <c r="U22" s="1425"/>
      <c r="V22" s="1425"/>
      <c r="W22" s="1425"/>
      <c r="X22" s="1425"/>
      <c r="Y22" s="1425"/>
      <c r="Z22" s="1426"/>
      <c r="AA22" s="1426"/>
      <c r="AB22" s="1426"/>
      <c r="AC22" s="1426"/>
      <c r="AD22" s="1426"/>
      <c r="AE22" s="1426"/>
      <c r="AF22" s="1426"/>
      <c r="AG22" s="1426"/>
      <c r="AH22" s="1426"/>
      <c r="AI22" s="1426"/>
      <c r="AJ22" s="1426"/>
      <c r="AK22" s="1426"/>
      <c r="AL22" s="1426"/>
      <c r="AM22" s="1426"/>
      <c r="AN22" s="1426"/>
      <c r="AO22" s="1426"/>
      <c r="AP22" s="1425"/>
      <c r="AQ22" s="1425"/>
      <c r="AR22" s="1425"/>
      <c r="AS22" s="1425"/>
      <c r="AT22" s="1425"/>
      <c r="AU22" s="1425"/>
      <c r="AV22" s="1425"/>
      <c r="AW22" s="1425"/>
      <c r="AX22" s="1425"/>
      <c r="AY22" s="1425"/>
      <c r="AZ22" s="1425"/>
      <c r="BA22" s="1425"/>
      <c r="BB22" s="1425"/>
      <c r="BC22" s="1425"/>
      <c r="BD22" s="1269"/>
      <c r="BE22" s="1269"/>
      <c r="BF22" s="1269"/>
      <c r="BG22" s="1269"/>
      <c r="BH22" s="1269"/>
      <c r="BI22" s="1269"/>
      <c r="BJ22" s="1269"/>
      <c r="BK22" s="1456"/>
      <c r="BL22" s="1456"/>
      <c r="BM22" s="1456"/>
      <c r="BN22" s="1456"/>
      <c r="BO22" s="803"/>
      <c r="BP22" s="803"/>
      <c r="BQ22" s="803"/>
      <c r="BR22" s="803"/>
      <c r="BS22" s="803"/>
      <c r="BT22" s="803"/>
      <c r="BU22" s="1456"/>
      <c r="BV22" s="1456"/>
      <c r="BW22" s="1456"/>
      <c r="BX22" s="1456"/>
      <c r="BY22" s="1456"/>
      <c r="BZ22" s="1456"/>
      <c r="CA22" s="1456"/>
      <c r="CB22" s="1456"/>
      <c r="CC22" s="1456"/>
      <c r="CD22" s="1456"/>
      <c r="CE22" s="1456"/>
      <c r="CF22" s="1456"/>
      <c r="CG22" s="1456"/>
      <c r="CH22" s="1456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1454"/>
      <c r="CZ22" s="1454"/>
      <c r="DA22" s="1454"/>
      <c r="DB22" s="1454"/>
      <c r="DC22" s="1454"/>
      <c r="DD22" s="1455"/>
    </row>
    <row r="23" spans="1:108" ht="15.75" customHeight="1" x14ac:dyDescent="0.3">
      <c r="B23" s="342"/>
      <c r="C23" s="343"/>
      <c r="D23" s="343"/>
      <c r="E23" s="343"/>
      <c r="F23" s="343"/>
      <c r="G23" s="344"/>
      <c r="H23" s="625"/>
      <c r="I23" s="625"/>
      <c r="J23" s="346"/>
      <c r="K23" s="347"/>
      <c r="L23" s="348"/>
      <c r="M23" s="348"/>
      <c r="N23" s="626"/>
      <c r="O23" s="349"/>
      <c r="P23" s="26"/>
      <c r="Q23" s="350"/>
      <c r="R23" s="29"/>
      <c r="S23" s="353"/>
      <c r="T23" s="29"/>
      <c r="U23" s="352"/>
      <c r="V23" s="352"/>
      <c r="W23" s="352"/>
      <c r="X23" s="352"/>
      <c r="Y23" s="354"/>
      <c r="Z23" s="29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1"/>
      <c r="AN23" s="628"/>
      <c r="AO23" s="627"/>
      <c r="AP23" s="1216"/>
      <c r="AQ23" s="717" t="str">
        <f t="shared" si="8"/>
        <v>np</v>
      </c>
      <c r="AR23" s="717" t="str">
        <f t="shared" si="9"/>
        <v>np</v>
      </c>
      <c r="AS23" s="717" t="str">
        <f t="shared" si="10"/>
        <v>np</v>
      </c>
      <c r="AT23" s="717" t="str">
        <f t="shared" si="11"/>
        <v>np</v>
      </c>
      <c r="AU23" s="717" t="str">
        <f t="shared" si="12"/>
        <v>np</v>
      </c>
      <c r="AV23" s="1217"/>
      <c r="AW23" s="1217"/>
      <c r="AX23" s="1217"/>
      <c r="AY23" s="717" t="str">
        <f t="shared" si="13"/>
        <v>np</v>
      </c>
      <c r="AZ23" s="717" t="str">
        <f t="shared" si="14"/>
        <v>np</v>
      </c>
      <c r="BA23" s="717" t="str">
        <f t="shared" si="15"/>
        <v>np</v>
      </c>
      <c r="BB23" s="717" t="str">
        <f t="shared" si="16"/>
        <v>np</v>
      </c>
      <c r="BC23" s="1218"/>
      <c r="BD23" s="29"/>
      <c r="BE23" s="30"/>
      <c r="BF23" s="30"/>
      <c r="BG23" s="30"/>
      <c r="BH23" s="30"/>
      <c r="BI23" s="31"/>
      <c r="BJ23" s="628"/>
      <c r="BK23" s="629"/>
      <c r="BL23" s="34">
        <v>0.5</v>
      </c>
      <c r="BM23" s="351">
        <f t="shared" ref="BM23" si="50">IFERROR($BL23*R23,"&lt;")</f>
        <v>0</v>
      </c>
      <c r="BN23" s="646">
        <f t="shared" ref="BN23" si="51">IFERROR($BL23*S23,"&lt;")</f>
        <v>0</v>
      </c>
      <c r="BO23" s="720">
        <f t="shared" ref="BO23" si="52">IFERROR($BL23*T23,"&lt;")</f>
        <v>0</v>
      </c>
      <c r="BP23" s="722">
        <f t="shared" ref="BP23" si="53">IFERROR($BL23*U23,"&lt;")</f>
        <v>0</v>
      </c>
      <c r="BQ23" s="722">
        <f t="shared" ref="BQ23" si="54">IFERROR($BL23*V23,"&lt;")</f>
        <v>0</v>
      </c>
      <c r="BR23" s="722">
        <f t="shared" ref="BR23" si="55">IFERROR($BL23*W23,"&lt;")</f>
        <v>0</v>
      </c>
      <c r="BS23" s="722">
        <f t="shared" ref="BS23" si="56">IFERROR($BL23*X23,"&lt;")</f>
        <v>0</v>
      </c>
      <c r="BT23" s="723"/>
      <c r="BU23" s="29">
        <f t="shared" ref="BU23" si="57">IFERROR($BL23*Z23,"&lt;")</f>
        <v>0</v>
      </c>
      <c r="BV23" s="352">
        <f t="shared" ref="BV23" si="58">IFERROR($BL23*AA23,"&lt;")</f>
        <v>0</v>
      </c>
      <c r="BW23" s="352">
        <f t="shared" ref="BW23" si="59">IFERROR($BL23*AB23,"&lt;")</f>
        <v>0</v>
      </c>
      <c r="BX23" s="352">
        <f t="shared" ref="BX23" si="60">IFERROR($BL23*AC23,"&lt;")</f>
        <v>0</v>
      </c>
      <c r="BY23" s="352">
        <f t="shared" ref="BY23" si="61">IFERROR($BL23*AD23,"&lt;")</f>
        <v>0</v>
      </c>
      <c r="BZ23" s="352">
        <f t="shared" ref="BZ23" si="62">IFERROR($BL23*AE23,"&lt;")</f>
        <v>0</v>
      </c>
      <c r="CA23" s="352">
        <f t="shared" ref="CA23" si="63">IFERROR($BL23*AF23,"&lt;")</f>
        <v>0</v>
      </c>
      <c r="CB23" s="352">
        <f t="shared" ref="CB23" si="64">IFERROR($BL23*AG23,"&lt;")</f>
        <v>0</v>
      </c>
      <c r="CC23" s="352">
        <f t="shared" ref="CC23" si="65">IFERROR($BL23*AH23,"&lt;")</f>
        <v>0</v>
      </c>
      <c r="CD23" s="352">
        <f t="shared" ref="CD23" si="66">IFERROR($BL23*AI23,"&lt;")</f>
        <v>0</v>
      </c>
      <c r="CE23" s="352">
        <f t="shared" ref="CE23" si="67">IFERROR($BL23*AJ23,"&lt;")</f>
        <v>0</v>
      </c>
      <c r="CF23" s="352">
        <f t="shared" ref="CF23" si="68">IFERROR($BL23*AK23,"&lt;")</f>
        <v>0</v>
      </c>
      <c r="CG23" s="352">
        <f t="shared" ref="CG23" si="69">IFERROR($BL23*AL23,"&lt;")</f>
        <v>0</v>
      </c>
      <c r="CH23" s="354">
        <f t="shared" ref="CH23" si="70">IFERROR($BL23*AM23,"&lt;")</f>
        <v>0</v>
      </c>
      <c r="CI23" s="628"/>
      <c r="CJ23" s="1219">
        <f>IFERROR($BL23*AP23,"&lt;")</f>
        <v>0</v>
      </c>
      <c r="CK23" s="725" t="str">
        <f t="shared" ref="CK23:CO24" si="71">IF(($AO23="DI"),IFERROR($BL23*AQ23,"&lt;"),"np")</f>
        <v>np</v>
      </c>
      <c r="CL23" s="725" t="str">
        <f t="shared" si="71"/>
        <v>np</v>
      </c>
      <c r="CM23" s="725" t="str">
        <f t="shared" si="71"/>
        <v>np</v>
      </c>
      <c r="CN23" s="725" t="str">
        <f t="shared" si="71"/>
        <v>np</v>
      </c>
      <c r="CO23" s="725" t="str">
        <f t="shared" si="71"/>
        <v>np</v>
      </c>
      <c r="CP23" s="726">
        <f t="shared" ref="CP23:CR24" si="72">$BL23*AV23</f>
        <v>0</v>
      </c>
      <c r="CQ23" s="726">
        <f t="shared" si="72"/>
        <v>0</v>
      </c>
      <c r="CR23" s="726">
        <f t="shared" si="72"/>
        <v>0</v>
      </c>
      <c r="CS23" s="725" t="str">
        <f t="shared" ref="CS23:CV24" si="73">IF(($AO23="DI"),IFERROR($BL23*AY23,"&lt;"),"np")</f>
        <v>np</v>
      </c>
      <c r="CT23" s="725" t="str">
        <f t="shared" si="73"/>
        <v>np</v>
      </c>
      <c r="CU23" s="725" t="str">
        <f t="shared" si="73"/>
        <v>np</v>
      </c>
      <c r="CV23" s="725" t="str">
        <f t="shared" si="73"/>
        <v>np</v>
      </c>
      <c r="CW23" s="1434">
        <f>$BL23*BC23</f>
        <v>0</v>
      </c>
      <c r="CX23" s="1220"/>
      <c r="CY23" s="29">
        <f t="shared" ref="CY23" si="74">IFERROR($BL23*BD23,"&lt;")</f>
        <v>0</v>
      </c>
      <c r="CZ23" s="30">
        <f t="shared" ref="CZ23" si="75">IFERROR($BL23*BE23,"&lt;")</f>
        <v>0</v>
      </c>
      <c r="DA23" s="30">
        <f t="shared" ref="DA23" si="76">IFERROR($BL23*BF23,"&lt;")</f>
        <v>0</v>
      </c>
      <c r="DB23" s="30">
        <f t="shared" ref="DB23" si="77">IFERROR($BL23*BG23,"&lt;")</f>
        <v>0</v>
      </c>
      <c r="DC23" s="30">
        <f t="shared" ref="DC23" si="78">IFERROR($BL23*BH23,"&lt;")</f>
        <v>0</v>
      </c>
      <c r="DD23" s="31">
        <f t="shared" ref="DD23" si="79">IFERROR($BL23*BI23,"&lt;")</f>
        <v>0</v>
      </c>
    </row>
    <row r="24" spans="1:108" ht="15.75" customHeight="1" thickBot="1" x14ac:dyDescent="0.35">
      <c r="B24" s="504"/>
      <c r="C24" s="505"/>
      <c r="D24" s="505"/>
      <c r="E24" s="505"/>
      <c r="F24" s="505"/>
      <c r="G24" s="374"/>
      <c r="H24" s="375"/>
      <c r="I24" s="375"/>
      <c r="J24" s="376"/>
      <c r="K24" s="377"/>
      <c r="L24" s="378"/>
      <c r="M24" s="378"/>
      <c r="N24" s="620"/>
      <c r="O24" s="379"/>
      <c r="P24" s="75"/>
      <c r="Q24" s="380"/>
      <c r="R24" s="78"/>
      <c r="S24" s="637"/>
      <c r="T24" s="78"/>
      <c r="U24" s="635"/>
      <c r="V24" s="635"/>
      <c r="W24" s="635"/>
      <c r="X24" s="635"/>
      <c r="Y24" s="636"/>
      <c r="Z24" s="78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80"/>
      <c r="AN24" s="622"/>
      <c r="AO24" s="621"/>
      <c r="AP24" s="1222"/>
      <c r="AQ24" s="1208" t="str">
        <f t="shared" si="8"/>
        <v>np</v>
      </c>
      <c r="AR24" s="1208" t="str">
        <f t="shared" si="9"/>
        <v>np</v>
      </c>
      <c r="AS24" s="1208" t="str">
        <f t="shared" si="10"/>
        <v>np</v>
      </c>
      <c r="AT24" s="1208" t="str">
        <f t="shared" si="11"/>
        <v>np</v>
      </c>
      <c r="AU24" s="1208" t="str">
        <f t="shared" si="12"/>
        <v>np</v>
      </c>
      <c r="AV24" s="1223"/>
      <c r="AW24" s="1223"/>
      <c r="AX24" s="1223"/>
      <c r="AY24" s="1208" t="str">
        <f t="shared" si="13"/>
        <v>np</v>
      </c>
      <c r="AZ24" s="1208" t="str">
        <f t="shared" si="14"/>
        <v>np</v>
      </c>
      <c r="BA24" s="1208" t="str">
        <f t="shared" si="15"/>
        <v>np</v>
      </c>
      <c r="BB24" s="1208" t="str">
        <f t="shared" si="16"/>
        <v>np</v>
      </c>
      <c r="BC24" s="1224"/>
      <c r="BD24" s="78"/>
      <c r="BE24" s="79"/>
      <c r="BF24" s="79"/>
      <c r="BG24" s="79"/>
      <c r="BH24" s="79"/>
      <c r="BI24" s="80"/>
      <c r="BJ24" s="622"/>
      <c r="BK24" s="623"/>
      <c r="BL24" s="624">
        <v>0.5</v>
      </c>
      <c r="BM24" s="634">
        <f t="shared" ref="BM24:BS24" si="80">IFERROR($BL24*R24,"&lt;")</f>
        <v>0</v>
      </c>
      <c r="BN24" s="743">
        <f t="shared" si="80"/>
        <v>0</v>
      </c>
      <c r="BO24" s="1211">
        <f t="shared" si="80"/>
        <v>0</v>
      </c>
      <c r="BP24" s="1212">
        <f t="shared" si="80"/>
        <v>0</v>
      </c>
      <c r="BQ24" s="1212">
        <f t="shared" si="80"/>
        <v>0</v>
      </c>
      <c r="BR24" s="1212">
        <f t="shared" si="80"/>
        <v>0</v>
      </c>
      <c r="BS24" s="1212">
        <f t="shared" si="80"/>
        <v>0</v>
      </c>
      <c r="BT24" s="1213"/>
      <c r="BU24" s="78">
        <f t="shared" ref="BU24:CH24" si="81">IFERROR($BL24*Z24,"&lt;")</f>
        <v>0</v>
      </c>
      <c r="BV24" s="635">
        <f t="shared" si="81"/>
        <v>0</v>
      </c>
      <c r="BW24" s="635">
        <f t="shared" si="81"/>
        <v>0</v>
      </c>
      <c r="BX24" s="635">
        <f t="shared" si="81"/>
        <v>0</v>
      </c>
      <c r="BY24" s="635">
        <f t="shared" si="81"/>
        <v>0</v>
      </c>
      <c r="BZ24" s="635">
        <f t="shared" si="81"/>
        <v>0</v>
      </c>
      <c r="CA24" s="635">
        <f t="shared" si="81"/>
        <v>0</v>
      </c>
      <c r="CB24" s="635">
        <f t="shared" si="81"/>
        <v>0</v>
      </c>
      <c r="CC24" s="635">
        <f t="shared" si="81"/>
        <v>0</v>
      </c>
      <c r="CD24" s="635">
        <f t="shared" si="81"/>
        <v>0</v>
      </c>
      <c r="CE24" s="635">
        <f t="shared" si="81"/>
        <v>0</v>
      </c>
      <c r="CF24" s="635">
        <f t="shared" si="81"/>
        <v>0</v>
      </c>
      <c r="CG24" s="635">
        <f t="shared" si="81"/>
        <v>0</v>
      </c>
      <c r="CH24" s="636">
        <f t="shared" si="81"/>
        <v>0</v>
      </c>
      <c r="CI24" s="622"/>
      <c r="CJ24" s="1432">
        <f>IFERROR($BL24*AP24,"&lt;")</f>
        <v>0</v>
      </c>
      <c r="CK24" s="1428" t="str">
        <f t="shared" si="71"/>
        <v>np</v>
      </c>
      <c r="CL24" s="1428" t="str">
        <f t="shared" si="71"/>
        <v>np</v>
      </c>
      <c r="CM24" s="1428" t="str">
        <f t="shared" si="71"/>
        <v>np</v>
      </c>
      <c r="CN24" s="1428" t="str">
        <f t="shared" si="71"/>
        <v>np</v>
      </c>
      <c r="CO24" s="1428" t="str">
        <f t="shared" si="71"/>
        <v>np</v>
      </c>
      <c r="CP24" s="1429">
        <f t="shared" si="72"/>
        <v>0</v>
      </c>
      <c r="CQ24" s="1429">
        <f t="shared" si="72"/>
        <v>0</v>
      </c>
      <c r="CR24" s="1429">
        <f t="shared" si="72"/>
        <v>0</v>
      </c>
      <c r="CS24" s="1428" t="str">
        <f t="shared" si="73"/>
        <v>np</v>
      </c>
      <c r="CT24" s="1428" t="str">
        <f t="shared" si="73"/>
        <v>np</v>
      </c>
      <c r="CU24" s="1428" t="str">
        <f t="shared" si="73"/>
        <v>np</v>
      </c>
      <c r="CV24" s="1428" t="str">
        <f t="shared" si="73"/>
        <v>np</v>
      </c>
      <c r="CW24" s="1433">
        <f>$BL24*BC24</f>
        <v>0</v>
      </c>
      <c r="CX24" s="1225"/>
      <c r="CY24" s="78">
        <f t="shared" ref="CY24:DD24" si="82">IFERROR($BL24*BD24,"&lt;")</f>
        <v>0</v>
      </c>
      <c r="CZ24" s="79">
        <f t="shared" si="82"/>
        <v>0</v>
      </c>
      <c r="DA24" s="79">
        <f t="shared" si="82"/>
        <v>0</v>
      </c>
      <c r="DB24" s="79">
        <f t="shared" si="82"/>
        <v>0</v>
      </c>
      <c r="DC24" s="79">
        <f t="shared" si="82"/>
        <v>0</v>
      </c>
      <c r="DD24" s="80">
        <f t="shared" si="82"/>
        <v>0</v>
      </c>
    </row>
    <row r="25" spans="1:108" ht="18.75" thickBot="1" x14ac:dyDescent="0.4">
      <c r="B25" s="1556" t="s">
        <v>66</v>
      </c>
      <c r="C25" s="1557"/>
      <c r="D25" s="1557"/>
      <c r="E25" s="1557"/>
      <c r="F25" s="710"/>
      <c r="G25" s="710"/>
      <c r="H25" s="710"/>
      <c r="I25" s="710"/>
      <c r="J25" s="710"/>
      <c r="K25" s="710"/>
      <c r="L25" s="710"/>
      <c r="M25" s="710"/>
      <c r="N25" s="710"/>
      <c r="O25" s="71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>
        <f t="shared" ref="CY25:DD25" si="83">$BL25*BD25</f>
        <v>0</v>
      </c>
      <c r="CZ25" s="200">
        <f t="shared" si="83"/>
        <v>0</v>
      </c>
      <c r="DA25" s="200">
        <f t="shared" si="83"/>
        <v>0</v>
      </c>
      <c r="DB25" s="200">
        <f t="shared" si="83"/>
        <v>0</v>
      </c>
      <c r="DC25" s="200">
        <f t="shared" si="83"/>
        <v>0</v>
      </c>
      <c r="DD25" s="772">
        <f t="shared" si="83"/>
        <v>0</v>
      </c>
    </row>
    <row r="26" spans="1:108" ht="18.75" thickBot="1" x14ac:dyDescent="0.35">
      <c r="A26" s="433"/>
      <c r="B26" s="1558" t="s">
        <v>442</v>
      </c>
      <c r="C26" s="1559"/>
      <c r="D26" s="1559"/>
      <c r="E26" s="1560"/>
      <c r="F26" s="1980"/>
      <c r="G26" s="1981"/>
      <c r="H26" s="1811" t="s">
        <v>453</v>
      </c>
      <c r="I26" s="1759"/>
      <c r="J26" s="1965"/>
      <c r="K26" s="1808" t="s">
        <v>148</v>
      </c>
      <c r="L26" s="1809"/>
      <c r="M26" s="1809"/>
      <c r="N26" s="1809"/>
      <c r="O26" s="1810"/>
      <c r="P26" s="1663" t="s">
        <v>455</v>
      </c>
      <c r="Q26" s="1664"/>
      <c r="R26" s="302" t="str">
        <f t="shared" ref="R26:AM26" si="84">INDEX(R$54:R$58,MATCH($K$26,$P$54:$P$58,0))</f>
        <v>-</v>
      </c>
      <c r="S26" s="302" t="str">
        <f t="shared" si="84"/>
        <v>-</v>
      </c>
      <c r="T26" s="303">
        <f t="shared" si="84"/>
        <v>9</v>
      </c>
      <c r="U26" s="304">
        <f t="shared" si="84"/>
        <v>600</v>
      </c>
      <c r="V26" s="304">
        <f t="shared" si="84"/>
        <v>600</v>
      </c>
      <c r="W26" s="304">
        <f t="shared" si="84"/>
        <v>920</v>
      </c>
      <c r="X26" s="304">
        <f t="shared" si="84"/>
        <v>2700</v>
      </c>
      <c r="Y26" s="305">
        <f t="shared" si="84"/>
        <v>5300</v>
      </c>
      <c r="Z26" s="306" t="str">
        <f t="shared" si="84"/>
        <v>-</v>
      </c>
      <c r="AA26" s="307" t="str">
        <f t="shared" si="84"/>
        <v>-</v>
      </c>
      <c r="AB26" s="307" t="str">
        <f t="shared" si="84"/>
        <v>-</v>
      </c>
      <c r="AC26" s="307" t="str">
        <f t="shared" si="84"/>
        <v>-</v>
      </c>
      <c r="AD26" s="307" t="str">
        <f t="shared" si="84"/>
        <v>-</v>
      </c>
      <c r="AE26" s="307" t="str">
        <f t="shared" si="84"/>
        <v>-</v>
      </c>
      <c r="AF26" s="307" t="str">
        <f t="shared" si="84"/>
        <v>-</v>
      </c>
      <c r="AG26" s="307" t="str">
        <f t="shared" si="84"/>
        <v>-</v>
      </c>
      <c r="AH26" s="307" t="str">
        <f t="shared" si="84"/>
        <v>-</v>
      </c>
      <c r="AI26" s="307" t="str">
        <f t="shared" si="84"/>
        <v>-</v>
      </c>
      <c r="AJ26" s="307" t="str">
        <f t="shared" si="84"/>
        <v>-</v>
      </c>
      <c r="AK26" s="307" t="str">
        <f t="shared" si="84"/>
        <v>-</v>
      </c>
      <c r="AL26" s="307" t="str">
        <f t="shared" si="84"/>
        <v>-</v>
      </c>
      <c r="AM26" s="308" t="str">
        <f t="shared" si="84"/>
        <v>-</v>
      </c>
      <c r="AN26" s="309"/>
      <c r="AO26" s="774"/>
      <c r="AP26" s="306" t="str">
        <f t="shared" ref="AP26:BI26" si="85">INDEX(AP$54:AP$58,MATCH($K$26,$P$54:$P$58,0))</f>
        <v>-</v>
      </c>
      <c r="AQ26" s="307" t="str">
        <f t="shared" si="85"/>
        <v>-</v>
      </c>
      <c r="AR26" s="307" t="str">
        <f t="shared" si="85"/>
        <v>-</v>
      </c>
      <c r="AS26" s="307" t="str">
        <f t="shared" si="85"/>
        <v>-</v>
      </c>
      <c r="AT26" s="307" t="str">
        <f t="shared" si="85"/>
        <v>-</v>
      </c>
      <c r="AU26" s="307" t="str">
        <f t="shared" si="85"/>
        <v>-</v>
      </c>
      <c r="AV26" s="307" t="str">
        <f t="shared" si="85"/>
        <v>-</v>
      </c>
      <c r="AW26" s="307" t="str">
        <f t="shared" si="85"/>
        <v>-</v>
      </c>
      <c r="AX26" s="307" t="str">
        <f t="shared" si="85"/>
        <v>-</v>
      </c>
      <c r="AY26" s="307" t="str">
        <f t="shared" si="85"/>
        <v>-</v>
      </c>
      <c r="AZ26" s="307" t="str">
        <f t="shared" si="85"/>
        <v>-</v>
      </c>
      <c r="BA26" s="307" t="str">
        <f t="shared" si="85"/>
        <v>-</v>
      </c>
      <c r="BB26" s="307" t="str">
        <f t="shared" si="85"/>
        <v>-</v>
      </c>
      <c r="BC26" s="308" t="str">
        <f t="shared" si="85"/>
        <v>-</v>
      </c>
      <c r="BD26" s="303">
        <f t="shared" si="85"/>
        <v>0.2</v>
      </c>
      <c r="BE26" s="304">
        <f t="shared" si="85"/>
        <v>22</v>
      </c>
      <c r="BF26" s="304">
        <f t="shared" si="85"/>
        <v>3</v>
      </c>
      <c r="BG26" s="304">
        <f t="shared" si="85"/>
        <v>30</v>
      </c>
      <c r="BH26" s="304">
        <f t="shared" si="85"/>
        <v>2</v>
      </c>
      <c r="BI26" s="310">
        <f t="shared" si="85"/>
        <v>6.3</v>
      </c>
      <c r="BJ26" s="311"/>
      <c r="BK26" s="775"/>
      <c r="BL26" s="776"/>
      <c r="BM26" s="302" t="str">
        <f t="shared" ref="BM26:CH33" si="86">R26</f>
        <v>-</v>
      </c>
      <c r="BN26" s="302" t="str">
        <f t="shared" si="86"/>
        <v>-</v>
      </c>
      <c r="BO26" s="312">
        <f t="shared" si="86"/>
        <v>9</v>
      </c>
      <c r="BP26" s="313">
        <f t="shared" si="86"/>
        <v>600</v>
      </c>
      <c r="BQ26" s="313">
        <f t="shared" si="86"/>
        <v>600</v>
      </c>
      <c r="BR26" s="313">
        <f t="shared" si="86"/>
        <v>920</v>
      </c>
      <c r="BS26" s="313">
        <f t="shared" si="86"/>
        <v>2700</v>
      </c>
      <c r="BT26" s="314">
        <f t="shared" si="86"/>
        <v>5300</v>
      </c>
      <c r="BU26" s="306" t="str">
        <f t="shared" si="86"/>
        <v>-</v>
      </c>
      <c r="BV26" s="307" t="str">
        <f t="shared" si="86"/>
        <v>-</v>
      </c>
      <c r="BW26" s="307" t="str">
        <f t="shared" si="86"/>
        <v>-</v>
      </c>
      <c r="BX26" s="307" t="str">
        <f t="shared" si="86"/>
        <v>-</v>
      </c>
      <c r="BY26" s="307" t="str">
        <f t="shared" si="86"/>
        <v>-</v>
      </c>
      <c r="BZ26" s="307" t="str">
        <f t="shared" si="86"/>
        <v>-</v>
      </c>
      <c r="CA26" s="307" t="str">
        <f t="shared" si="86"/>
        <v>-</v>
      </c>
      <c r="CB26" s="307" t="str">
        <f t="shared" si="86"/>
        <v>-</v>
      </c>
      <c r="CC26" s="307" t="str">
        <f t="shared" si="86"/>
        <v>-</v>
      </c>
      <c r="CD26" s="307" t="str">
        <f t="shared" si="86"/>
        <v>-</v>
      </c>
      <c r="CE26" s="307" t="str">
        <f t="shared" si="86"/>
        <v>-</v>
      </c>
      <c r="CF26" s="307" t="str">
        <f t="shared" si="86"/>
        <v>-</v>
      </c>
      <c r="CG26" s="307" t="str">
        <f t="shared" si="86"/>
        <v>-</v>
      </c>
      <c r="CH26" s="308" t="str">
        <f t="shared" si="86"/>
        <v>-</v>
      </c>
      <c r="CI26" s="315"/>
      <c r="CJ26" s="306" t="str">
        <f t="shared" ref="CJ26:CW26" si="87">AP26</f>
        <v>-</v>
      </c>
      <c r="CK26" s="307" t="str">
        <f t="shared" si="87"/>
        <v>-</v>
      </c>
      <c r="CL26" s="307" t="str">
        <f t="shared" si="87"/>
        <v>-</v>
      </c>
      <c r="CM26" s="307" t="str">
        <f t="shared" si="87"/>
        <v>-</v>
      </c>
      <c r="CN26" s="307" t="str">
        <f t="shared" si="87"/>
        <v>-</v>
      </c>
      <c r="CO26" s="307" t="str">
        <f t="shared" si="87"/>
        <v>-</v>
      </c>
      <c r="CP26" s="307" t="str">
        <f t="shared" si="87"/>
        <v>-</v>
      </c>
      <c r="CQ26" s="307" t="str">
        <f t="shared" si="87"/>
        <v>-</v>
      </c>
      <c r="CR26" s="307" t="str">
        <f t="shared" si="87"/>
        <v>-</v>
      </c>
      <c r="CS26" s="307" t="str">
        <f t="shared" si="87"/>
        <v>-</v>
      </c>
      <c r="CT26" s="307" t="str">
        <f t="shared" si="87"/>
        <v>-</v>
      </c>
      <c r="CU26" s="307" t="str">
        <f t="shared" si="87"/>
        <v>-</v>
      </c>
      <c r="CV26" s="307" t="str">
        <f t="shared" si="87"/>
        <v>-</v>
      </c>
      <c r="CW26" s="308" t="str">
        <f t="shared" si="87"/>
        <v>-</v>
      </c>
      <c r="CX26" s="315"/>
      <c r="CY26" s="312">
        <f t="shared" ref="CY26:DD33" si="88">BD26</f>
        <v>0.2</v>
      </c>
      <c r="CZ26" s="313">
        <f t="shared" si="88"/>
        <v>22</v>
      </c>
      <c r="DA26" s="313">
        <f t="shared" si="88"/>
        <v>3</v>
      </c>
      <c r="DB26" s="313">
        <f t="shared" si="88"/>
        <v>30</v>
      </c>
      <c r="DC26" s="313">
        <f t="shared" si="88"/>
        <v>2</v>
      </c>
      <c r="DD26" s="314">
        <f t="shared" si="88"/>
        <v>6.3</v>
      </c>
    </row>
    <row r="27" spans="1:108" ht="20.25" outlineLevel="1" thickBot="1" x14ac:dyDescent="0.45">
      <c r="A27" s="433"/>
      <c r="B27" s="1668" t="s">
        <v>269</v>
      </c>
      <c r="C27" s="1963"/>
      <c r="D27" s="1963"/>
      <c r="E27" s="1964"/>
      <c r="F27" s="1980"/>
      <c r="G27" s="1981"/>
      <c r="H27" s="1811" t="s">
        <v>453</v>
      </c>
      <c r="I27" s="1759"/>
      <c r="J27" s="1965"/>
      <c r="K27" s="1808" t="s">
        <v>147</v>
      </c>
      <c r="L27" s="1809"/>
      <c r="M27" s="1809"/>
      <c r="N27" s="1809"/>
      <c r="O27" s="1810"/>
      <c r="P27" s="1663" t="s">
        <v>444</v>
      </c>
      <c r="Q27" s="1664"/>
      <c r="R27" s="106" t="str">
        <f t="shared" ref="R27:AM27" si="89">INDEX(R$63:R$67,MATCH($K$27,$P$63:$P$67,0))</f>
        <v>-</v>
      </c>
      <c r="S27" s="106" t="str">
        <f t="shared" si="89"/>
        <v>-</v>
      </c>
      <c r="T27" s="107">
        <f t="shared" si="89"/>
        <v>6</v>
      </c>
      <c r="U27" s="108">
        <f t="shared" si="89"/>
        <v>1330.42</v>
      </c>
      <c r="V27" s="108">
        <f t="shared" si="89"/>
        <v>34559.43</v>
      </c>
      <c r="W27" s="108">
        <f t="shared" si="89"/>
        <v>34592.86</v>
      </c>
      <c r="X27" s="108">
        <f t="shared" si="89"/>
        <v>48464.75</v>
      </c>
      <c r="Y27" s="109">
        <f t="shared" si="89"/>
        <v>48464.75</v>
      </c>
      <c r="Z27" s="107">
        <f t="shared" si="89"/>
        <v>411.7</v>
      </c>
      <c r="AA27" s="108" t="str">
        <f t="shared" si="89"/>
        <v>-</v>
      </c>
      <c r="AB27" s="108">
        <f t="shared" si="89"/>
        <v>50010</v>
      </c>
      <c r="AC27" s="108">
        <f t="shared" si="89"/>
        <v>50150</v>
      </c>
      <c r="AD27" s="108">
        <f t="shared" si="89"/>
        <v>50170</v>
      </c>
      <c r="AE27" s="108" t="str">
        <f t="shared" si="89"/>
        <v>-</v>
      </c>
      <c r="AF27" s="108" t="str">
        <f t="shared" si="89"/>
        <v>-</v>
      </c>
      <c r="AG27" s="108">
        <f t="shared" si="89"/>
        <v>0.7</v>
      </c>
      <c r="AH27" s="108">
        <f t="shared" si="89"/>
        <v>125</v>
      </c>
      <c r="AI27" s="108">
        <f t="shared" si="89"/>
        <v>406.7</v>
      </c>
      <c r="AJ27" s="108">
        <f t="shared" si="89"/>
        <v>20030</v>
      </c>
      <c r="AK27" s="108">
        <f t="shared" si="89"/>
        <v>20060</v>
      </c>
      <c r="AL27" s="108">
        <f t="shared" si="89"/>
        <v>15050</v>
      </c>
      <c r="AM27" s="109">
        <f t="shared" si="89"/>
        <v>15050</v>
      </c>
      <c r="AN27" s="116"/>
      <c r="AO27" s="116"/>
      <c r="AP27" s="113">
        <f t="shared" ref="AP27:BC27" si="90">Z27</f>
        <v>411.7</v>
      </c>
      <c r="AQ27" s="114" t="str">
        <f t="shared" si="90"/>
        <v>-</v>
      </c>
      <c r="AR27" s="114">
        <f t="shared" si="90"/>
        <v>50010</v>
      </c>
      <c r="AS27" s="114">
        <f t="shared" si="90"/>
        <v>50150</v>
      </c>
      <c r="AT27" s="114">
        <f t="shared" si="90"/>
        <v>50170</v>
      </c>
      <c r="AU27" s="114" t="str">
        <f t="shared" si="90"/>
        <v>-</v>
      </c>
      <c r="AV27" s="114" t="str">
        <f t="shared" si="90"/>
        <v>-</v>
      </c>
      <c r="AW27" s="114">
        <f t="shared" si="90"/>
        <v>0.7</v>
      </c>
      <c r="AX27" s="114">
        <f t="shared" si="90"/>
        <v>125</v>
      </c>
      <c r="AY27" s="114">
        <f t="shared" si="90"/>
        <v>406.7</v>
      </c>
      <c r="AZ27" s="114">
        <f t="shared" si="90"/>
        <v>20030</v>
      </c>
      <c r="BA27" s="114">
        <f t="shared" si="90"/>
        <v>20060</v>
      </c>
      <c r="BB27" s="114">
        <f t="shared" si="90"/>
        <v>15050</v>
      </c>
      <c r="BC27" s="115">
        <f t="shared" si="90"/>
        <v>15050</v>
      </c>
      <c r="BD27" s="107">
        <f t="shared" ref="BD27:BI27" si="91">INDEX(BD$63:BD$67,MATCH($K$27,$P$63:$P$67,0))</f>
        <v>0.7</v>
      </c>
      <c r="BE27" s="108">
        <f t="shared" si="91"/>
        <v>125</v>
      </c>
      <c r="BF27" s="108">
        <f t="shared" si="91"/>
        <v>3.21</v>
      </c>
      <c r="BG27" s="108">
        <f t="shared" si="91"/>
        <v>74.94</v>
      </c>
      <c r="BH27" s="108">
        <f t="shared" si="91"/>
        <v>43.48</v>
      </c>
      <c r="BI27" s="111">
        <f t="shared" si="91"/>
        <v>29.56</v>
      </c>
      <c r="BJ27" s="112"/>
      <c r="BK27" s="775"/>
      <c r="BL27" s="776"/>
      <c r="BM27" s="106"/>
      <c r="BN27" s="106"/>
      <c r="BO27" s="113">
        <f t="shared" si="86"/>
        <v>6</v>
      </c>
      <c r="BP27" s="114">
        <f t="shared" si="86"/>
        <v>1330.42</v>
      </c>
      <c r="BQ27" s="114">
        <f t="shared" si="86"/>
        <v>34559.43</v>
      </c>
      <c r="BR27" s="114">
        <f t="shared" si="86"/>
        <v>34592.86</v>
      </c>
      <c r="BS27" s="114">
        <f t="shared" si="86"/>
        <v>48464.75</v>
      </c>
      <c r="BT27" s="115">
        <f t="shared" si="86"/>
        <v>48464.75</v>
      </c>
      <c r="BU27" s="113">
        <f t="shared" si="86"/>
        <v>411.7</v>
      </c>
      <c r="BV27" s="114" t="str">
        <f t="shared" si="86"/>
        <v>-</v>
      </c>
      <c r="BW27" s="114">
        <f t="shared" si="86"/>
        <v>50010</v>
      </c>
      <c r="BX27" s="114">
        <f t="shared" si="86"/>
        <v>50150</v>
      </c>
      <c r="BY27" s="114">
        <f t="shared" si="86"/>
        <v>50170</v>
      </c>
      <c r="BZ27" s="114" t="str">
        <f t="shared" si="86"/>
        <v>-</v>
      </c>
      <c r="CA27" s="114" t="str">
        <f t="shared" si="86"/>
        <v>-</v>
      </c>
      <c r="CB27" s="114">
        <f t="shared" si="86"/>
        <v>0.7</v>
      </c>
      <c r="CC27" s="114">
        <f t="shared" si="86"/>
        <v>125</v>
      </c>
      <c r="CD27" s="114">
        <f t="shared" si="86"/>
        <v>406.7</v>
      </c>
      <c r="CE27" s="114">
        <f t="shared" si="86"/>
        <v>20030</v>
      </c>
      <c r="CF27" s="114">
        <f t="shared" si="86"/>
        <v>20060</v>
      </c>
      <c r="CG27" s="114">
        <f t="shared" si="86"/>
        <v>15050</v>
      </c>
      <c r="CH27" s="115">
        <f t="shared" si="86"/>
        <v>15050</v>
      </c>
      <c r="CI27" s="116"/>
      <c r="CJ27" s="113">
        <f t="shared" ref="CJ27:CW33" si="92">BU27</f>
        <v>411.7</v>
      </c>
      <c r="CK27" s="114" t="str">
        <f t="shared" si="92"/>
        <v>-</v>
      </c>
      <c r="CL27" s="114">
        <f t="shared" si="92"/>
        <v>50010</v>
      </c>
      <c r="CM27" s="114">
        <f t="shared" si="92"/>
        <v>50150</v>
      </c>
      <c r="CN27" s="114">
        <f t="shared" si="92"/>
        <v>50170</v>
      </c>
      <c r="CO27" s="114" t="str">
        <f t="shared" si="92"/>
        <v>-</v>
      </c>
      <c r="CP27" s="114" t="str">
        <f t="shared" si="92"/>
        <v>-</v>
      </c>
      <c r="CQ27" s="114">
        <f t="shared" si="92"/>
        <v>0.7</v>
      </c>
      <c r="CR27" s="114">
        <f t="shared" si="92"/>
        <v>125</v>
      </c>
      <c r="CS27" s="114">
        <f t="shared" si="92"/>
        <v>406.7</v>
      </c>
      <c r="CT27" s="114">
        <f t="shared" si="92"/>
        <v>20030</v>
      </c>
      <c r="CU27" s="114">
        <f t="shared" si="92"/>
        <v>20060</v>
      </c>
      <c r="CV27" s="114">
        <f t="shared" si="92"/>
        <v>15050</v>
      </c>
      <c r="CW27" s="115">
        <f t="shared" si="92"/>
        <v>15050</v>
      </c>
      <c r="CX27" s="116"/>
      <c r="CY27" s="113">
        <f t="shared" si="88"/>
        <v>0.7</v>
      </c>
      <c r="CZ27" s="114">
        <f t="shared" si="88"/>
        <v>125</v>
      </c>
      <c r="DA27" s="114">
        <f t="shared" si="88"/>
        <v>3.21</v>
      </c>
      <c r="DB27" s="114">
        <f t="shared" si="88"/>
        <v>74.94</v>
      </c>
      <c r="DC27" s="114">
        <f t="shared" si="88"/>
        <v>43.48</v>
      </c>
      <c r="DD27" s="115">
        <f t="shared" si="88"/>
        <v>29.56</v>
      </c>
    </row>
    <row r="28" spans="1:108" ht="20.25" outlineLevel="1" thickBot="1" x14ac:dyDescent="0.45">
      <c r="A28" s="433"/>
      <c r="B28" s="1982"/>
      <c r="C28" s="1983"/>
      <c r="D28" s="1983"/>
      <c r="E28" s="1984"/>
      <c r="F28" s="1904"/>
      <c r="G28" s="1905"/>
      <c r="H28" s="2001" t="s">
        <v>453</v>
      </c>
      <c r="I28" s="1776"/>
      <c r="J28" s="2002"/>
      <c r="K28" s="1969" t="s">
        <v>1</v>
      </c>
      <c r="L28" s="1970"/>
      <c r="M28" s="1970"/>
      <c r="N28" s="1970"/>
      <c r="O28" s="1971"/>
      <c r="P28" s="1663" t="s">
        <v>445</v>
      </c>
      <c r="Q28" s="1664"/>
      <c r="R28" s="117">
        <f t="shared" ref="R28:AM28" si="93">INDEX(R$127:R$131,MATCH($K$28,$P$127:$P$131,0))</f>
        <v>0</v>
      </c>
      <c r="S28" s="117">
        <f t="shared" si="93"/>
        <v>0</v>
      </c>
      <c r="T28" s="118">
        <f t="shared" si="93"/>
        <v>6</v>
      </c>
      <c r="U28" s="119">
        <f t="shared" si="93"/>
        <v>149</v>
      </c>
      <c r="V28" s="119">
        <f t="shared" si="93"/>
        <v>577</v>
      </c>
      <c r="W28" s="119">
        <f t="shared" si="93"/>
        <v>5393</v>
      </c>
      <c r="X28" s="119">
        <f t="shared" si="93"/>
        <v>302208</v>
      </c>
      <c r="Y28" s="120">
        <f t="shared" si="93"/>
        <v>1000000</v>
      </c>
      <c r="Z28" s="121">
        <f t="shared" si="93"/>
        <v>0</v>
      </c>
      <c r="AA28" s="122">
        <f t="shared" si="93"/>
        <v>0</v>
      </c>
      <c r="AB28" s="122">
        <f t="shared" si="93"/>
        <v>0</v>
      </c>
      <c r="AC28" s="122">
        <f t="shared" si="93"/>
        <v>0</v>
      </c>
      <c r="AD28" s="122">
        <f t="shared" si="93"/>
        <v>0</v>
      </c>
      <c r="AE28" s="122">
        <f t="shared" si="93"/>
        <v>0</v>
      </c>
      <c r="AF28" s="122">
        <f t="shared" si="93"/>
        <v>0</v>
      </c>
      <c r="AG28" s="122">
        <f t="shared" si="93"/>
        <v>0</v>
      </c>
      <c r="AH28" s="122">
        <f t="shared" si="93"/>
        <v>0</v>
      </c>
      <c r="AI28" s="122">
        <f t="shared" si="93"/>
        <v>0</v>
      </c>
      <c r="AJ28" s="122">
        <f t="shared" si="93"/>
        <v>0</v>
      </c>
      <c r="AK28" s="122">
        <f t="shared" si="93"/>
        <v>0</v>
      </c>
      <c r="AL28" s="122">
        <f t="shared" si="93"/>
        <v>0</v>
      </c>
      <c r="AM28" s="123">
        <f t="shared" si="93"/>
        <v>0</v>
      </c>
      <c r="AN28" s="124"/>
      <c r="AO28" s="124"/>
      <c r="AP28" s="780">
        <f t="shared" ref="AP28:BI28" si="94">INDEX(AP$127:AP$131,MATCH($K$28,$P$127:$P$131,0))</f>
        <v>0</v>
      </c>
      <c r="AQ28" s="781">
        <f t="shared" si="94"/>
        <v>0</v>
      </c>
      <c r="AR28" s="781">
        <f t="shared" si="94"/>
        <v>0</v>
      </c>
      <c r="AS28" s="781">
        <f t="shared" si="94"/>
        <v>0</v>
      </c>
      <c r="AT28" s="781">
        <f t="shared" si="94"/>
        <v>0</v>
      </c>
      <c r="AU28" s="781">
        <f t="shared" si="94"/>
        <v>0</v>
      </c>
      <c r="AV28" s="781">
        <f t="shared" si="94"/>
        <v>0</v>
      </c>
      <c r="AW28" s="781">
        <f t="shared" si="94"/>
        <v>0</v>
      </c>
      <c r="AX28" s="781">
        <f t="shared" si="94"/>
        <v>0</v>
      </c>
      <c r="AY28" s="781">
        <f t="shared" si="94"/>
        <v>0</v>
      </c>
      <c r="AZ28" s="781">
        <f t="shared" si="94"/>
        <v>0</v>
      </c>
      <c r="BA28" s="781">
        <f t="shared" si="94"/>
        <v>0</v>
      </c>
      <c r="BB28" s="781">
        <f t="shared" si="94"/>
        <v>0</v>
      </c>
      <c r="BC28" s="782">
        <f t="shared" si="94"/>
        <v>0</v>
      </c>
      <c r="BD28" s="118">
        <f t="shared" si="94"/>
        <v>0.2</v>
      </c>
      <c r="BE28" s="119">
        <f t="shared" si="94"/>
        <v>7.1</v>
      </c>
      <c r="BF28" s="119">
        <f t="shared" si="94"/>
        <v>6</v>
      </c>
      <c r="BG28" s="119">
        <f t="shared" si="94"/>
        <v>7.9</v>
      </c>
      <c r="BH28" s="119">
        <f t="shared" si="94"/>
        <v>1.5</v>
      </c>
      <c r="BI28" s="125">
        <f t="shared" si="94"/>
        <v>2.5</v>
      </c>
      <c r="BJ28" s="112"/>
      <c r="BK28" s="777"/>
      <c r="BL28" s="778"/>
      <c r="BM28" s="117"/>
      <c r="BN28" s="117"/>
      <c r="BO28" s="126">
        <f t="shared" si="86"/>
        <v>6</v>
      </c>
      <c r="BP28" s="127">
        <f t="shared" si="86"/>
        <v>149</v>
      </c>
      <c r="BQ28" s="127">
        <f t="shared" si="86"/>
        <v>577</v>
      </c>
      <c r="BR28" s="127">
        <f t="shared" si="86"/>
        <v>5393</v>
      </c>
      <c r="BS28" s="127">
        <f t="shared" si="86"/>
        <v>302208</v>
      </c>
      <c r="BT28" s="128">
        <f t="shared" si="86"/>
        <v>1000000</v>
      </c>
      <c r="BU28" s="121">
        <f t="shared" si="86"/>
        <v>0</v>
      </c>
      <c r="BV28" s="122">
        <f t="shared" si="86"/>
        <v>0</v>
      </c>
      <c r="BW28" s="122">
        <f t="shared" si="86"/>
        <v>0</v>
      </c>
      <c r="BX28" s="122">
        <f t="shared" si="86"/>
        <v>0</v>
      </c>
      <c r="BY28" s="122">
        <f t="shared" si="86"/>
        <v>0</v>
      </c>
      <c r="BZ28" s="122">
        <f t="shared" si="86"/>
        <v>0</v>
      </c>
      <c r="CA28" s="122">
        <f t="shared" si="86"/>
        <v>0</v>
      </c>
      <c r="CB28" s="122">
        <f t="shared" si="86"/>
        <v>0</v>
      </c>
      <c r="CC28" s="122">
        <f t="shared" si="86"/>
        <v>0</v>
      </c>
      <c r="CD28" s="122">
        <f t="shared" si="86"/>
        <v>0</v>
      </c>
      <c r="CE28" s="122">
        <f t="shared" si="86"/>
        <v>0</v>
      </c>
      <c r="CF28" s="122">
        <f t="shared" si="86"/>
        <v>0</v>
      </c>
      <c r="CG28" s="122">
        <f t="shared" si="86"/>
        <v>0</v>
      </c>
      <c r="CH28" s="123">
        <f t="shared" si="86"/>
        <v>0</v>
      </c>
      <c r="CI28" s="129"/>
      <c r="CJ28" s="121">
        <f t="shared" si="92"/>
        <v>0</v>
      </c>
      <c r="CK28" s="122">
        <f t="shared" si="92"/>
        <v>0</v>
      </c>
      <c r="CL28" s="122">
        <f t="shared" si="92"/>
        <v>0</v>
      </c>
      <c r="CM28" s="122">
        <f t="shared" si="92"/>
        <v>0</v>
      </c>
      <c r="CN28" s="122">
        <f t="shared" si="92"/>
        <v>0</v>
      </c>
      <c r="CO28" s="122">
        <f t="shared" si="92"/>
        <v>0</v>
      </c>
      <c r="CP28" s="122">
        <f t="shared" si="92"/>
        <v>0</v>
      </c>
      <c r="CQ28" s="122">
        <f t="shared" si="92"/>
        <v>0</v>
      </c>
      <c r="CR28" s="122">
        <f t="shared" si="92"/>
        <v>0</v>
      </c>
      <c r="CS28" s="122">
        <f t="shared" si="92"/>
        <v>0</v>
      </c>
      <c r="CT28" s="122">
        <f t="shared" si="92"/>
        <v>0</v>
      </c>
      <c r="CU28" s="122">
        <f t="shared" si="92"/>
        <v>0</v>
      </c>
      <c r="CV28" s="122">
        <f t="shared" si="92"/>
        <v>0</v>
      </c>
      <c r="CW28" s="123">
        <f t="shared" si="92"/>
        <v>0</v>
      </c>
      <c r="CX28" s="130"/>
      <c r="CY28" s="1410">
        <f t="shared" si="88"/>
        <v>0.2</v>
      </c>
      <c r="CZ28" s="1411">
        <f t="shared" si="88"/>
        <v>7.1</v>
      </c>
      <c r="DA28" s="1411">
        <f t="shared" si="88"/>
        <v>6</v>
      </c>
      <c r="DB28" s="1411">
        <f t="shared" si="88"/>
        <v>7.9</v>
      </c>
      <c r="DC28" s="1411">
        <f t="shared" si="88"/>
        <v>1.5</v>
      </c>
      <c r="DD28" s="1412">
        <f t="shared" si="88"/>
        <v>2.5</v>
      </c>
    </row>
    <row r="29" spans="1:108" ht="20.25" outlineLevel="1" thickBot="1" x14ac:dyDescent="0.45">
      <c r="A29" s="433"/>
      <c r="B29" s="1985"/>
      <c r="C29" s="1986"/>
      <c r="D29" s="1986"/>
      <c r="E29" s="1987"/>
      <c r="F29" s="1901"/>
      <c r="G29" s="1903"/>
      <c r="H29" s="2003"/>
      <c r="I29" s="1773"/>
      <c r="J29" s="2004"/>
      <c r="K29" s="1972"/>
      <c r="L29" s="1973"/>
      <c r="M29" s="1973"/>
      <c r="N29" s="1973"/>
      <c r="O29" s="1974"/>
      <c r="P29" s="1663" t="s">
        <v>446</v>
      </c>
      <c r="Q29" s="1664"/>
      <c r="R29" s="131"/>
      <c r="S29" s="131"/>
      <c r="T29" s="140"/>
      <c r="U29" s="141"/>
      <c r="V29" s="141"/>
      <c r="W29" s="141"/>
      <c r="X29" s="141"/>
      <c r="Y29" s="142"/>
      <c r="Z29" s="135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7"/>
      <c r="AN29" s="138"/>
      <c r="AO29" s="138"/>
      <c r="AP29" s="135">
        <f t="shared" ref="AP29:BC29" si="95">Z29</f>
        <v>0</v>
      </c>
      <c r="AQ29" s="136">
        <f t="shared" si="95"/>
        <v>0</v>
      </c>
      <c r="AR29" s="136">
        <f t="shared" si="95"/>
        <v>0</v>
      </c>
      <c r="AS29" s="136">
        <f t="shared" si="95"/>
        <v>0</v>
      </c>
      <c r="AT29" s="136">
        <f t="shared" si="95"/>
        <v>0</v>
      </c>
      <c r="AU29" s="136">
        <f t="shared" si="95"/>
        <v>0</v>
      </c>
      <c r="AV29" s="136">
        <f t="shared" si="95"/>
        <v>0</v>
      </c>
      <c r="AW29" s="136">
        <f t="shared" si="95"/>
        <v>0</v>
      </c>
      <c r="AX29" s="136">
        <f t="shared" si="95"/>
        <v>0</v>
      </c>
      <c r="AY29" s="136">
        <f t="shared" si="95"/>
        <v>0</v>
      </c>
      <c r="AZ29" s="136">
        <f t="shared" si="95"/>
        <v>0</v>
      </c>
      <c r="BA29" s="136">
        <f t="shared" si="95"/>
        <v>0</v>
      </c>
      <c r="BB29" s="136">
        <f t="shared" si="95"/>
        <v>0</v>
      </c>
      <c r="BC29" s="137">
        <f t="shared" si="95"/>
        <v>0</v>
      </c>
      <c r="BD29" s="140"/>
      <c r="BE29" s="141"/>
      <c r="BF29" s="141"/>
      <c r="BG29" s="141"/>
      <c r="BH29" s="141"/>
      <c r="BI29" s="143"/>
      <c r="BJ29" s="112"/>
      <c r="BK29" s="783"/>
      <c r="BL29" s="784"/>
      <c r="BM29" s="131"/>
      <c r="BN29" s="131"/>
      <c r="BO29" s="132">
        <f t="shared" si="86"/>
        <v>0</v>
      </c>
      <c r="BP29" s="133">
        <f t="shared" si="86"/>
        <v>0</v>
      </c>
      <c r="BQ29" s="133">
        <f t="shared" si="86"/>
        <v>0</v>
      </c>
      <c r="BR29" s="133">
        <f t="shared" si="86"/>
        <v>0</v>
      </c>
      <c r="BS29" s="133">
        <f t="shared" si="86"/>
        <v>0</v>
      </c>
      <c r="BT29" s="134">
        <f t="shared" si="86"/>
        <v>0</v>
      </c>
      <c r="BU29" s="135">
        <f t="shared" si="86"/>
        <v>0</v>
      </c>
      <c r="BV29" s="136">
        <f t="shared" si="86"/>
        <v>0</v>
      </c>
      <c r="BW29" s="136">
        <f t="shared" si="86"/>
        <v>0</v>
      </c>
      <c r="BX29" s="136">
        <f t="shared" si="86"/>
        <v>0</v>
      </c>
      <c r="BY29" s="136">
        <f t="shared" si="86"/>
        <v>0</v>
      </c>
      <c r="BZ29" s="136">
        <f t="shared" si="86"/>
        <v>0</v>
      </c>
      <c r="CA29" s="136">
        <f t="shared" si="86"/>
        <v>0</v>
      </c>
      <c r="CB29" s="136">
        <f t="shared" si="86"/>
        <v>0</v>
      </c>
      <c r="CC29" s="136">
        <f t="shared" si="86"/>
        <v>0</v>
      </c>
      <c r="CD29" s="136">
        <f t="shared" si="86"/>
        <v>0</v>
      </c>
      <c r="CE29" s="136">
        <f t="shared" si="86"/>
        <v>0</v>
      </c>
      <c r="CF29" s="136">
        <f t="shared" si="86"/>
        <v>0</v>
      </c>
      <c r="CG29" s="136">
        <f t="shared" si="86"/>
        <v>0</v>
      </c>
      <c r="CH29" s="137">
        <f t="shared" si="86"/>
        <v>0</v>
      </c>
      <c r="CI29" s="138"/>
      <c r="CJ29" s="135">
        <f t="shared" si="92"/>
        <v>0</v>
      </c>
      <c r="CK29" s="136">
        <f t="shared" si="92"/>
        <v>0</v>
      </c>
      <c r="CL29" s="136">
        <f t="shared" si="92"/>
        <v>0</v>
      </c>
      <c r="CM29" s="136">
        <f t="shared" si="92"/>
        <v>0</v>
      </c>
      <c r="CN29" s="136">
        <f t="shared" si="92"/>
        <v>0</v>
      </c>
      <c r="CO29" s="136">
        <f t="shared" si="92"/>
        <v>0</v>
      </c>
      <c r="CP29" s="136">
        <f t="shared" si="92"/>
        <v>0</v>
      </c>
      <c r="CQ29" s="136">
        <f t="shared" si="92"/>
        <v>0</v>
      </c>
      <c r="CR29" s="136">
        <f t="shared" si="92"/>
        <v>0</v>
      </c>
      <c r="CS29" s="136">
        <f t="shared" si="92"/>
        <v>0</v>
      </c>
      <c r="CT29" s="136">
        <f t="shared" si="92"/>
        <v>0</v>
      </c>
      <c r="CU29" s="136">
        <f t="shared" si="92"/>
        <v>0</v>
      </c>
      <c r="CV29" s="136">
        <f t="shared" si="92"/>
        <v>0</v>
      </c>
      <c r="CW29" s="137">
        <f t="shared" si="92"/>
        <v>0</v>
      </c>
      <c r="CX29" s="139"/>
      <c r="CY29" s="132">
        <f t="shared" si="88"/>
        <v>0</v>
      </c>
      <c r="CZ29" s="133">
        <f t="shared" si="88"/>
        <v>0</v>
      </c>
      <c r="DA29" s="133">
        <f t="shared" si="88"/>
        <v>0</v>
      </c>
      <c r="DB29" s="133">
        <f t="shared" si="88"/>
        <v>0</v>
      </c>
      <c r="DC29" s="133">
        <f t="shared" si="88"/>
        <v>0</v>
      </c>
      <c r="DD29" s="134">
        <f t="shared" si="88"/>
        <v>0</v>
      </c>
    </row>
    <row r="30" spans="1:108" ht="20.25" outlineLevel="1" thickBot="1" x14ac:dyDescent="0.45">
      <c r="A30" s="433"/>
      <c r="B30" s="1985"/>
      <c r="C30" s="1986"/>
      <c r="D30" s="1986"/>
      <c r="E30" s="1987"/>
      <c r="F30" s="1901"/>
      <c r="G30" s="1903"/>
      <c r="H30" s="2005" t="s">
        <v>453</v>
      </c>
      <c r="I30" s="1781"/>
      <c r="J30" s="2006"/>
      <c r="K30" s="1975" t="s">
        <v>1</v>
      </c>
      <c r="L30" s="1841"/>
      <c r="M30" s="1841"/>
      <c r="N30" s="1841"/>
      <c r="O30" s="1976"/>
      <c r="P30" s="1663" t="s">
        <v>447</v>
      </c>
      <c r="Q30" s="1664"/>
      <c r="R30" s="131">
        <f t="shared" ref="R30:AM30" si="96">INDEX(R$137:R$141,MATCH($K$30,$P$137:$P$141,0))</f>
        <v>0</v>
      </c>
      <c r="S30" s="131">
        <f t="shared" si="96"/>
        <v>0</v>
      </c>
      <c r="T30" s="140">
        <f t="shared" si="96"/>
        <v>12</v>
      </c>
      <c r="U30" s="141">
        <f t="shared" si="96"/>
        <v>298</v>
      </c>
      <c r="V30" s="141">
        <f t="shared" si="96"/>
        <v>1154</v>
      </c>
      <c r="W30" s="141">
        <f t="shared" si="96"/>
        <v>10786</v>
      </c>
      <c r="X30" s="141">
        <f t="shared" si="96"/>
        <v>604416</v>
      </c>
      <c r="Y30" s="142">
        <f t="shared" si="96"/>
        <v>1000000</v>
      </c>
      <c r="Z30" s="135">
        <f t="shared" si="96"/>
        <v>0</v>
      </c>
      <c r="AA30" s="136">
        <f t="shared" si="96"/>
        <v>0</v>
      </c>
      <c r="AB30" s="136">
        <f t="shared" si="96"/>
        <v>0</v>
      </c>
      <c r="AC30" s="136">
        <f t="shared" si="96"/>
        <v>0</v>
      </c>
      <c r="AD30" s="136">
        <f t="shared" si="96"/>
        <v>0</v>
      </c>
      <c r="AE30" s="136">
        <f t="shared" si="96"/>
        <v>0</v>
      </c>
      <c r="AF30" s="136">
        <f t="shared" si="96"/>
        <v>0</v>
      </c>
      <c r="AG30" s="136">
        <f t="shared" si="96"/>
        <v>0</v>
      </c>
      <c r="AH30" s="136">
        <f t="shared" si="96"/>
        <v>0</v>
      </c>
      <c r="AI30" s="136">
        <f t="shared" si="96"/>
        <v>0</v>
      </c>
      <c r="AJ30" s="136">
        <f t="shared" si="96"/>
        <v>0</v>
      </c>
      <c r="AK30" s="136">
        <f t="shared" si="96"/>
        <v>0</v>
      </c>
      <c r="AL30" s="136">
        <f t="shared" si="96"/>
        <v>0</v>
      </c>
      <c r="AM30" s="137">
        <f t="shared" si="96"/>
        <v>0</v>
      </c>
      <c r="AN30" s="138"/>
      <c r="AO30" s="138"/>
      <c r="AP30" s="135">
        <f t="shared" ref="AP30:BI30" si="97">INDEX(AP$137:AP$141,MATCH($K$30,$P$137:$P$141,0))</f>
        <v>0</v>
      </c>
      <c r="AQ30" s="136">
        <f t="shared" si="97"/>
        <v>0</v>
      </c>
      <c r="AR30" s="136">
        <f t="shared" si="97"/>
        <v>0</v>
      </c>
      <c r="AS30" s="136">
        <f t="shared" si="97"/>
        <v>0</v>
      </c>
      <c r="AT30" s="136">
        <f t="shared" si="97"/>
        <v>0</v>
      </c>
      <c r="AU30" s="136">
        <f t="shared" si="97"/>
        <v>0</v>
      </c>
      <c r="AV30" s="136">
        <f t="shared" si="97"/>
        <v>0</v>
      </c>
      <c r="AW30" s="136">
        <f t="shared" si="97"/>
        <v>0</v>
      </c>
      <c r="AX30" s="136">
        <f t="shared" si="97"/>
        <v>0</v>
      </c>
      <c r="AY30" s="136">
        <f t="shared" si="97"/>
        <v>0</v>
      </c>
      <c r="AZ30" s="136">
        <f t="shared" si="97"/>
        <v>0</v>
      </c>
      <c r="BA30" s="136">
        <f t="shared" si="97"/>
        <v>0</v>
      </c>
      <c r="BB30" s="136">
        <f t="shared" si="97"/>
        <v>0</v>
      </c>
      <c r="BC30" s="137">
        <f t="shared" si="97"/>
        <v>0</v>
      </c>
      <c r="BD30" s="140">
        <f t="shared" si="97"/>
        <v>1</v>
      </c>
      <c r="BE30" s="141">
        <f t="shared" si="97"/>
        <v>59</v>
      </c>
      <c r="BF30" s="141">
        <f t="shared" si="97"/>
        <v>30</v>
      </c>
      <c r="BG30" s="141">
        <f t="shared" si="97"/>
        <v>34</v>
      </c>
      <c r="BH30" s="141">
        <f t="shared" si="97"/>
        <v>6.18</v>
      </c>
      <c r="BI30" s="143">
        <f t="shared" si="97"/>
        <v>17</v>
      </c>
      <c r="BJ30" s="112"/>
      <c r="BK30" s="783"/>
      <c r="BL30" s="784"/>
      <c r="BM30" s="131"/>
      <c r="BN30" s="131"/>
      <c r="BO30" s="132">
        <f t="shared" si="86"/>
        <v>12</v>
      </c>
      <c r="BP30" s="133">
        <f t="shared" si="86"/>
        <v>298</v>
      </c>
      <c r="BQ30" s="133">
        <f t="shared" si="86"/>
        <v>1154</v>
      </c>
      <c r="BR30" s="133">
        <f t="shared" si="86"/>
        <v>10786</v>
      </c>
      <c r="BS30" s="133">
        <f t="shared" si="86"/>
        <v>604416</v>
      </c>
      <c r="BT30" s="134">
        <f t="shared" si="86"/>
        <v>1000000</v>
      </c>
      <c r="BU30" s="135">
        <f t="shared" si="86"/>
        <v>0</v>
      </c>
      <c r="BV30" s="136">
        <f t="shared" si="86"/>
        <v>0</v>
      </c>
      <c r="BW30" s="136">
        <f t="shared" si="86"/>
        <v>0</v>
      </c>
      <c r="BX30" s="136">
        <f t="shared" si="86"/>
        <v>0</v>
      </c>
      <c r="BY30" s="136">
        <f t="shared" si="86"/>
        <v>0</v>
      </c>
      <c r="BZ30" s="136">
        <f t="shared" si="86"/>
        <v>0</v>
      </c>
      <c r="CA30" s="136">
        <f t="shared" si="86"/>
        <v>0</v>
      </c>
      <c r="CB30" s="136">
        <f t="shared" si="86"/>
        <v>0</v>
      </c>
      <c r="CC30" s="136">
        <f t="shared" si="86"/>
        <v>0</v>
      </c>
      <c r="CD30" s="136">
        <f t="shared" si="86"/>
        <v>0</v>
      </c>
      <c r="CE30" s="136">
        <f t="shared" si="86"/>
        <v>0</v>
      </c>
      <c r="CF30" s="136">
        <f t="shared" si="86"/>
        <v>0</v>
      </c>
      <c r="CG30" s="136">
        <f t="shared" si="86"/>
        <v>0</v>
      </c>
      <c r="CH30" s="137">
        <f t="shared" si="86"/>
        <v>0</v>
      </c>
      <c r="CI30" s="138"/>
      <c r="CJ30" s="135">
        <f t="shared" si="92"/>
        <v>0</v>
      </c>
      <c r="CK30" s="136">
        <f t="shared" si="92"/>
        <v>0</v>
      </c>
      <c r="CL30" s="136">
        <f t="shared" si="92"/>
        <v>0</v>
      </c>
      <c r="CM30" s="136">
        <f t="shared" si="92"/>
        <v>0</v>
      </c>
      <c r="CN30" s="136">
        <f t="shared" si="92"/>
        <v>0</v>
      </c>
      <c r="CO30" s="136">
        <f t="shared" si="92"/>
        <v>0</v>
      </c>
      <c r="CP30" s="136">
        <f t="shared" si="92"/>
        <v>0</v>
      </c>
      <c r="CQ30" s="136">
        <f t="shared" si="92"/>
        <v>0</v>
      </c>
      <c r="CR30" s="136">
        <f t="shared" si="92"/>
        <v>0</v>
      </c>
      <c r="CS30" s="136">
        <f t="shared" si="92"/>
        <v>0</v>
      </c>
      <c r="CT30" s="136">
        <f t="shared" si="92"/>
        <v>0</v>
      </c>
      <c r="CU30" s="136">
        <f t="shared" si="92"/>
        <v>0</v>
      </c>
      <c r="CV30" s="136">
        <f t="shared" si="92"/>
        <v>0</v>
      </c>
      <c r="CW30" s="137">
        <f t="shared" si="92"/>
        <v>0</v>
      </c>
      <c r="CX30" s="139"/>
      <c r="CY30" s="132">
        <f t="shared" si="88"/>
        <v>1</v>
      </c>
      <c r="CZ30" s="133">
        <f t="shared" si="88"/>
        <v>59</v>
      </c>
      <c r="DA30" s="133">
        <f t="shared" si="88"/>
        <v>30</v>
      </c>
      <c r="DB30" s="133">
        <f t="shared" si="88"/>
        <v>34</v>
      </c>
      <c r="DC30" s="133">
        <f t="shared" si="88"/>
        <v>6.18</v>
      </c>
      <c r="DD30" s="134">
        <f t="shared" si="88"/>
        <v>17</v>
      </c>
    </row>
    <row r="31" spans="1:108" ht="20.25" outlineLevel="1" thickBot="1" x14ac:dyDescent="0.45">
      <c r="A31" s="433"/>
      <c r="B31" s="1988"/>
      <c r="C31" s="1989"/>
      <c r="D31" s="1989"/>
      <c r="E31" s="1990"/>
      <c r="F31" s="1994"/>
      <c r="G31" s="1995"/>
      <c r="H31" s="1998"/>
      <c r="I31" s="1999"/>
      <c r="J31" s="2000"/>
      <c r="K31" s="1977"/>
      <c r="L31" s="1978"/>
      <c r="M31" s="1978"/>
      <c r="N31" s="1978"/>
      <c r="O31" s="1979"/>
      <c r="P31" s="1663" t="s">
        <v>448</v>
      </c>
      <c r="Q31" s="1965"/>
      <c r="R31" s="144"/>
      <c r="S31" s="144"/>
      <c r="T31" s="785"/>
      <c r="U31" s="786"/>
      <c r="V31" s="786"/>
      <c r="W31" s="786"/>
      <c r="X31" s="786"/>
      <c r="Y31" s="787"/>
      <c r="Z31" s="788"/>
      <c r="AA31" s="789"/>
      <c r="AB31" s="789"/>
      <c r="AC31" s="789"/>
      <c r="AD31" s="789"/>
      <c r="AE31" s="789"/>
      <c r="AF31" s="789"/>
      <c r="AG31" s="789"/>
      <c r="AH31" s="789"/>
      <c r="AI31" s="789"/>
      <c r="AJ31" s="789"/>
      <c r="AK31" s="789"/>
      <c r="AL31" s="789"/>
      <c r="AM31" s="790"/>
      <c r="AN31" s="791"/>
      <c r="AO31" s="791"/>
      <c r="AP31" s="148">
        <f t="shared" ref="AP31:BC32" si="98">Z31</f>
        <v>0</v>
      </c>
      <c r="AQ31" s="149">
        <f t="shared" si="98"/>
        <v>0</v>
      </c>
      <c r="AR31" s="149">
        <f t="shared" si="98"/>
        <v>0</v>
      </c>
      <c r="AS31" s="149">
        <f t="shared" si="98"/>
        <v>0</v>
      </c>
      <c r="AT31" s="149">
        <f t="shared" si="98"/>
        <v>0</v>
      </c>
      <c r="AU31" s="149">
        <f t="shared" si="98"/>
        <v>0</v>
      </c>
      <c r="AV31" s="149">
        <f t="shared" si="98"/>
        <v>0</v>
      </c>
      <c r="AW31" s="149">
        <f t="shared" si="98"/>
        <v>0</v>
      </c>
      <c r="AX31" s="149">
        <f t="shared" si="98"/>
        <v>0</v>
      </c>
      <c r="AY31" s="149">
        <f t="shared" si="98"/>
        <v>0</v>
      </c>
      <c r="AZ31" s="149">
        <f t="shared" si="98"/>
        <v>0</v>
      </c>
      <c r="BA31" s="149">
        <f t="shared" si="98"/>
        <v>0</v>
      </c>
      <c r="BB31" s="149">
        <f t="shared" si="98"/>
        <v>0</v>
      </c>
      <c r="BC31" s="150">
        <f t="shared" si="98"/>
        <v>0</v>
      </c>
      <c r="BD31" s="785"/>
      <c r="BE31" s="786"/>
      <c r="BF31" s="786"/>
      <c r="BG31" s="786"/>
      <c r="BH31" s="786"/>
      <c r="BI31" s="792"/>
      <c r="BJ31" s="112"/>
      <c r="BK31" s="1413"/>
      <c r="BL31" s="1414"/>
      <c r="BM31" s="144"/>
      <c r="BN31" s="144"/>
      <c r="BO31" s="145">
        <f t="shared" si="86"/>
        <v>0</v>
      </c>
      <c r="BP31" s="146">
        <f t="shared" si="86"/>
        <v>0</v>
      </c>
      <c r="BQ31" s="146">
        <f t="shared" si="86"/>
        <v>0</v>
      </c>
      <c r="BR31" s="146">
        <f t="shared" si="86"/>
        <v>0</v>
      </c>
      <c r="BS31" s="146">
        <f t="shared" si="86"/>
        <v>0</v>
      </c>
      <c r="BT31" s="147">
        <f t="shared" si="86"/>
        <v>0</v>
      </c>
      <c r="BU31" s="148">
        <f t="shared" si="86"/>
        <v>0</v>
      </c>
      <c r="BV31" s="149">
        <f t="shared" si="86"/>
        <v>0</v>
      </c>
      <c r="BW31" s="149">
        <f t="shared" si="86"/>
        <v>0</v>
      </c>
      <c r="BX31" s="149">
        <f t="shared" si="86"/>
        <v>0</v>
      </c>
      <c r="BY31" s="149">
        <f t="shared" si="86"/>
        <v>0</v>
      </c>
      <c r="BZ31" s="149">
        <f t="shared" si="86"/>
        <v>0</v>
      </c>
      <c r="CA31" s="149">
        <f t="shared" si="86"/>
        <v>0</v>
      </c>
      <c r="CB31" s="149">
        <f t="shared" si="86"/>
        <v>0</v>
      </c>
      <c r="CC31" s="149">
        <f t="shared" si="86"/>
        <v>0</v>
      </c>
      <c r="CD31" s="149">
        <f t="shared" si="86"/>
        <v>0</v>
      </c>
      <c r="CE31" s="149">
        <f t="shared" si="86"/>
        <v>0</v>
      </c>
      <c r="CF31" s="149">
        <f t="shared" si="86"/>
        <v>0</v>
      </c>
      <c r="CG31" s="149">
        <f t="shared" si="86"/>
        <v>0</v>
      </c>
      <c r="CH31" s="150">
        <f t="shared" si="86"/>
        <v>0</v>
      </c>
      <c r="CI31" s="151"/>
      <c r="CJ31" s="148">
        <f t="shared" si="92"/>
        <v>0</v>
      </c>
      <c r="CK31" s="149">
        <f t="shared" si="92"/>
        <v>0</v>
      </c>
      <c r="CL31" s="149">
        <f t="shared" si="92"/>
        <v>0</v>
      </c>
      <c r="CM31" s="149">
        <f t="shared" si="92"/>
        <v>0</v>
      </c>
      <c r="CN31" s="149">
        <f t="shared" si="92"/>
        <v>0</v>
      </c>
      <c r="CO31" s="149">
        <f t="shared" si="92"/>
        <v>0</v>
      </c>
      <c r="CP31" s="149">
        <f t="shared" si="92"/>
        <v>0</v>
      </c>
      <c r="CQ31" s="149">
        <f t="shared" si="92"/>
        <v>0</v>
      </c>
      <c r="CR31" s="149">
        <f t="shared" si="92"/>
        <v>0</v>
      </c>
      <c r="CS31" s="149">
        <f t="shared" si="92"/>
        <v>0</v>
      </c>
      <c r="CT31" s="149">
        <f t="shared" si="92"/>
        <v>0</v>
      </c>
      <c r="CU31" s="149">
        <f t="shared" si="92"/>
        <v>0</v>
      </c>
      <c r="CV31" s="149">
        <f t="shared" si="92"/>
        <v>0</v>
      </c>
      <c r="CW31" s="150">
        <f t="shared" si="92"/>
        <v>0</v>
      </c>
      <c r="CX31" s="152"/>
      <c r="CY31" s="617">
        <f t="shared" si="88"/>
        <v>0</v>
      </c>
      <c r="CZ31" s="618">
        <f t="shared" si="88"/>
        <v>0</v>
      </c>
      <c r="DA31" s="618">
        <f t="shared" si="88"/>
        <v>0</v>
      </c>
      <c r="DB31" s="618">
        <f t="shared" si="88"/>
        <v>0</v>
      </c>
      <c r="DC31" s="618">
        <f t="shared" si="88"/>
        <v>0</v>
      </c>
      <c r="DD31" s="619">
        <f t="shared" si="88"/>
        <v>0</v>
      </c>
    </row>
    <row r="32" spans="1:108" ht="18.75" outlineLevel="1" thickBot="1" x14ac:dyDescent="0.35">
      <c r="A32" s="433"/>
      <c r="B32" s="1887" t="s">
        <v>708</v>
      </c>
      <c r="C32" s="1888"/>
      <c r="D32" s="1888"/>
      <c r="E32" s="1888"/>
      <c r="F32" s="1996"/>
      <c r="G32" s="1997"/>
      <c r="H32" s="773"/>
      <c r="I32" s="1453"/>
      <c r="J32" s="794" t="s">
        <v>586</v>
      </c>
      <c r="K32" s="1808" t="s">
        <v>190</v>
      </c>
      <c r="L32" s="1809"/>
      <c r="M32" s="1809"/>
      <c r="N32" s="1809"/>
      <c r="O32" s="1810"/>
      <c r="P32" s="1663" t="s">
        <v>449</v>
      </c>
      <c r="Q32" s="1965"/>
      <c r="R32" s="153">
        <f>INDEX(R$87:R$121,MATCH($K$32,$P$87:$P$121,0))</f>
        <v>4000</v>
      </c>
      <c r="S32" s="153">
        <f>INDEX(S$87:S$121,MATCH($K$32,$P$87:$P$121,0))</f>
        <v>3900</v>
      </c>
      <c r="T32" s="154"/>
      <c r="U32" s="158">
        <f>INDEX(U$87:U$121,MATCH($K$32,$P$87:$P$121,0))</f>
        <v>100</v>
      </c>
      <c r="V32" s="158">
        <f>INDEX(V$87:V$121,MATCH($K$32,$P$87:$P$121,0))</f>
        <v>390</v>
      </c>
      <c r="W32" s="155"/>
      <c r="X32" s="155"/>
      <c r="Y32" s="156"/>
      <c r="Z32" s="157" t="str">
        <f t="shared" ref="Z32:AM32" si="99">INDEX(Z$87:Z$121,MATCH($K$32,$P$87:$P$121,0))</f>
        <v>-</v>
      </c>
      <c r="AA32" s="158">
        <f t="shared" si="99"/>
        <v>4</v>
      </c>
      <c r="AB32" s="158">
        <f t="shared" si="99"/>
        <v>36</v>
      </c>
      <c r="AC32" s="158">
        <f t="shared" si="99"/>
        <v>336</v>
      </c>
      <c r="AD32" s="158">
        <f t="shared" si="99"/>
        <v>1940</v>
      </c>
      <c r="AE32" s="158">
        <f t="shared" si="99"/>
        <v>920</v>
      </c>
      <c r="AF32" s="158" t="str">
        <f t="shared" si="99"/>
        <v>-</v>
      </c>
      <c r="AG32" s="158" t="str">
        <f t="shared" si="99"/>
        <v>-</v>
      </c>
      <c r="AH32" s="158" t="str">
        <f t="shared" si="99"/>
        <v>-</v>
      </c>
      <c r="AI32" s="158">
        <f t="shared" si="99"/>
        <v>64</v>
      </c>
      <c r="AJ32" s="158">
        <f t="shared" si="99"/>
        <v>56</v>
      </c>
      <c r="AK32" s="158">
        <f t="shared" si="99"/>
        <v>460</v>
      </c>
      <c r="AL32" s="158">
        <f t="shared" si="99"/>
        <v>280</v>
      </c>
      <c r="AM32" s="159" t="str">
        <f t="shared" si="99"/>
        <v>-</v>
      </c>
      <c r="AN32" s="1418"/>
      <c r="AO32" s="795"/>
      <c r="AP32" s="796" t="str">
        <f t="shared" si="98"/>
        <v>-</v>
      </c>
      <c r="AQ32" s="165">
        <f t="shared" si="98"/>
        <v>4</v>
      </c>
      <c r="AR32" s="165">
        <f t="shared" si="98"/>
        <v>36</v>
      </c>
      <c r="AS32" s="165">
        <f t="shared" si="98"/>
        <v>336</v>
      </c>
      <c r="AT32" s="165">
        <f t="shared" si="98"/>
        <v>1940</v>
      </c>
      <c r="AU32" s="165">
        <f t="shared" si="98"/>
        <v>920</v>
      </c>
      <c r="AV32" s="165" t="str">
        <f t="shared" si="98"/>
        <v>-</v>
      </c>
      <c r="AW32" s="165" t="str">
        <f t="shared" si="98"/>
        <v>-</v>
      </c>
      <c r="AX32" s="165" t="str">
        <f t="shared" si="98"/>
        <v>-</v>
      </c>
      <c r="AY32" s="165">
        <f t="shared" si="98"/>
        <v>64</v>
      </c>
      <c r="AZ32" s="165">
        <f t="shared" si="98"/>
        <v>56</v>
      </c>
      <c r="BA32" s="165">
        <f t="shared" si="98"/>
        <v>460</v>
      </c>
      <c r="BB32" s="165">
        <f t="shared" si="98"/>
        <v>280</v>
      </c>
      <c r="BC32" s="166" t="str">
        <f t="shared" si="98"/>
        <v>-</v>
      </c>
      <c r="BD32" s="157">
        <f t="shared" ref="BD32:BI32" si="100">INDEX(BD$87:BD$121,MATCH($K$32,$P$87:$P$121,0))</f>
        <v>0.16200000000000001</v>
      </c>
      <c r="BE32" s="157">
        <f t="shared" si="100"/>
        <v>19</v>
      </c>
      <c r="BF32" s="157">
        <f t="shared" si="100"/>
        <v>0.7</v>
      </c>
      <c r="BG32" s="157">
        <f t="shared" si="100"/>
        <v>11.1</v>
      </c>
      <c r="BH32" s="157">
        <f t="shared" si="100"/>
        <v>10</v>
      </c>
      <c r="BI32" s="160">
        <f t="shared" si="100"/>
        <v>6</v>
      </c>
      <c r="BJ32" s="161"/>
      <c r="BK32" s="775"/>
      <c r="BL32" s="776"/>
      <c r="BM32" s="162">
        <f>R32</f>
        <v>4000</v>
      </c>
      <c r="BN32" s="162">
        <f>S32</f>
        <v>3900</v>
      </c>
      <c r="BO32" s="154">
        <f t="shared" si="86"/>
        <v>0</v>
      </c>
      <c r="BP32" s="165">
        <f t="shared" si="86"/>
        <v>100</v>
      </c>
      <c r="BQ32" s="165">
        <f t="shared" si="86"/>
        <v>390</v>
      </c>
      <c r="BR32" s="155">
        <f t="shared" si="86"/>
        <v>0</v>
      </c>
      <c r="BS32" s="155">
        <f t="shared" si="86"/>
        <v>0</v>
      </c>
      <c r="BT32" s="163">
        <f t="shared" si="86"/>
        <v>0</v>
      </c>
      <c r="BU32" s="164" t="str">
        <f t="shared" si="86"/>
        <v>-</v>
      </c>
      <c r="BV32" s="165">
        <f t="shared" si="86"/>
        <v>4</v>
      </c>
      <c r="BW32" s="165">
        <f t="shared" si="86"/>
        <v>36</v>
      </c>
      <c r="BX32" s="165">
        <f t="shared" si="86"/>
        <v>336</v>
      </c>
      <c r="BY32" s="165">
        <f t="shared" si="86"/>
        <v>1940</v>
      </c>
      <c r="BZ32" s="165">
        <f t="shared" si="86"/>
        <v>920</v>
      </c>
      <c r="CA32" s="165" t="str">
        <f t="shared" si="86"/>
        <v>-</v>
      </c>
      <c r="CB32" s="165" t="str">
        <f t="shared" si="86"/>
        <v>-</v>
      </c>
      <c r="CC32" s="165" t="str">
        <f t="shared" si="86"/>
        <v>-</v>
      </c>
      <c r="CD32" s="165">
        <f t="shared" si="86"/>
        <v>64</v>
      </c>
      <c r="CE32" s="165">
        <f t="shared" si="86"/>
        <v>56</v>
      </c>
      <c r="CF32" s="165">
        <f t="shared" si="86"/>
        <v>460</v>
      </c>
      <c r="CG32" s="165">
        <f t="shared" si="86"/>
        <v>280</v>
      </c>
      <c r="CH32" s="166" t="str">
        <f t="shared" si="86"/>
        <v>-</v>
      </c>
      <c r="CI32" s="167"/>
      <c r="CJ32" s="164" t="str">
        <f t="shared" si="92"/>
        <v>-</v>
      </c>
      <c r="CK32" s="165">
        <f t="shared" si="92"/>
        <v>4</v>
      </c>
      <c r="CL32" s="165">
        <f t="shared" si="92"/>
        <v>36</v>
      </c>
      <c r="CM32" s="165">
        <f t="shared" si="92"/>
        <v>336</v>
      </c>
      <c r="CN32" s="165">
        <f t="shared" si="92"/>
        <v>1940</v>
      </c>
      <c r="CO32" s="165">
        <f t="shared" si="92"/>
        <v>920</v>
      </c>
      <c r="CP32" s="165" t="str">
        <f t="shared" si="92"/>
        <v>-</v>
      </c>
      <c r="CQ32" s="165" t="str">
        <f t="shared" si="92"/>
        <v>-</v>
      </c>
      <c r="CR32" s="165" t="str">
        <f t="shared" si="92"/>
        <v>-</v>
      </c>
      <c r="CS32" s="165">
        <f t="shared" si="92"/>
        <v>64</v>
      </c>
      <c r="CT32" s="165">
        <f t="shared" si="92"/>
        <v>56</v>
      </c>
      <c r="CU32" s="165">
        <f t="shared" si="92"/>
        <v>460</v>
      </c>
      <c r="CV32" s="165">
        <f t="shared" si="92"/>
        <v>280</v>
      </c>
      <c r="CW32" s="166" t="str">
        <f t="shared" si="92"/>
        <v>-</v>
      </c>
      <c r="CX32" s="167"/>
      <c r="CY32" s="164">
        <f t="shared" si="88"/>
        <v>0.16200000000000001</v>
      </c>
      <c r="CZ32" s="165">
        <f t="shared" si="88"/>
        <v>19</v>
      </c>
      <c r="DA32" s="165">
        <f t="shared" si="88"/>
        <v>0.7</v>
      </c>
      <c r="DB32" s="165">
        <f t="shared" si="88"/>
        <v>11.1</v>
      </c>
      <c r="DC32" s="165">
        <f t="shared" si="88"/>
        <v>10</v>
      </c>
      <c r="DD32" s="166">
        <f t="shared" si="88"/>
        <v>6</v>
      </c>
    </row>
    <row r="33" spans="1:108" ht="20.25" outlineLevel="1" thickBot="1" x14ac:dyDescent="0.45">
      <c r="A33" s="433"/>
      <c r="B33" s="1991"/>
      <c r="C33" s="1992"/>
      <c r="D33" s="1992"/>
      <c r="E33" s="1993"/>
      <c r="F33" s="1980"/>
      <c r="G33" s="1981"/>
      <c r="H33" s="1811" t="s">
        <v>454</v>
      </c>
      <c r="I33" s="1759"/>
      <c r="J33" s="1965"/>
      <c r="K33" s="1808" t="s">
        <v>1</v>
      </c>
      <c r="L33" s="1809"/>
      <c r="M33" s="1809"/>
      <c r="N33" s="1809"/>
      <c r="O33" s="1810"/>
      <c r="P33" s="1663" t="s">
        <v>450</v>
      </c>
      <c r="Q33" s="1965"/>
      <c r="R33" s="168" t="str">
        <f t="shared" ref="R33:AM33" si="101">INDEX(R$77:R$79,MATCH($K$33,$P$77:$P$79,0))</f>
        <v>-</v>
      </c>
      <c r="S33" s="168" t="str">
        <f t="shared" si="101"/>
        <v>-</v>
      </c>
      <c r="T33" s="157">
        <f t="shared" si="101"/>
        <v>105</v>
      </c>
      <c r="U33" s="158">
        <f t="shared" si="101"/>
        <v>105</v>
      </c>
      <c r="V33" s="158">
        <f t="shared" si="101"/>
        <v>75</v>
      </c>
      <c r="W33" s="158">
        <f t="shared" si="101"/>
        <v>75</v>
      </c>
      <c r="X33" s="158">
        <f t="shared" si="101"/>
        <v>650</v>
      </c>
      <c r="Y33" s="169">
        <f t="shared" si="101"/>
        <v>650</v>
      </c>
      <c r="Z33" s="170" t="str">
        <f t="shared" si="101"/>
        <v>-</v>
      </c>
      <c r="AA33" s="171" t="str">
        <f t="shared" si="101"/>
        <v>-</v>
      </c>
      <c r="AB33" s="171" t="str">
        <f t="shared" si="101"/>
        <v>-</v>
      </c>
      <c r="AC33" s="171" t="str">
        <f t="shared" si="101"/>
        <v>-</v>
      </c>
      <c r="AD33" s="171" t="str">
        <f t="shared" si="101"/>
        <v>-</v>
      </c>
      <c r="AE33" s="171" t="str">
        <f t="shared" si="101"/>
        <v>-</v>
      </c>
      <c r="AF33" s="171" t="str">
        <f t="shared" si="101"/>
        <v>-</v>
      </c>
      <c r="AG33" s="171" t="str">
        <f t="shared" si="101"/>
        <v>-</v>
      </c>
      <c r="AH33" s="171" t="str">
        <f t="shared" si="101"/>
        <v>-</v>
      </c>
      <c r="AI33" s="171" t="str">
        <f t="shared" si="101"/>
        <v>-</v>
      </c>
      <c r="AJ33" s="171" t="str">
        <f t="shared" si="101"/>
        <v>-</v>
      </c>
      <c r="AK33" s="171" t="str">
        <f t="shared" si="101"/>
        <v>-</v>
      </c>
      <c r="AL33" s="171" t="str">
        <f t="shared" si="101"/>
        <v>-</v>
      </c>
      <c r="AM33" s="172" t="str">
        <f t="shared" si="101"/>
        <v>-</v>
      </c>
      <c r="AN33" s="173"/>
      <c r="AO33" s="173"/>
      <c r="AP33" s="154" t="str">
        <f t="shared" ref="AP33:BI33" si="102">INDEX(AP$77:AP$79,MATCH($K$33,$P$77:$P$79,0))</f>
        <v>-</v>
      </c>
      <c r="AQ33" s="155" t="str">
        <f t="shared" si="102"/>
        <v>-</v>
      </c>
      <c r="AR33" s="155" t="str">
        <f t="shared" si="102"/>
        <v>-</v>
      </c>
      <c r="AS33" s="155" t="str">
        <f t="shared" si="102"/>
        <v>-</v>
      </c>
      <c r="AT33" s="155" t="str">
        <f t="shared" si="102"/>
        <v>-</v>
      </c>
      <c r="AU33" s="155" t="str">
        <f t="shared" si="102"/>
        <v>-</v>
      </c>
      <c r="AV33" s="155" t="str">
        <f t="shared" si="102"/>
        <v>-</v>
      </c>
      <c r="AW33" s="155" t="str">
        <f t="shared" si="102"/>
        <v>-</v>
      </c>
      <c r="AX33" s="155" t="str">
        <f t="shared" si="102"/>
        <v>-</v>
      </c>
      <c r="AY33" s="155" t="str">
        <f t="shared" si="102"/>
        <v>-</v>
      </c>
      <c r="AZ33" s="155" t="str">
        <f t="shared" si="102"/>
        <v>-</v>
      </c>
      <c r="BA33" s="155" t="str">
        <f t="shared" si="102"/>
        <v>-</v>
      </c>
      <c r="BB33" s="155" t="str">
        <f t="shared" si="102"/>
        <v>-</v>
      </c>
      <c r="BC33" s="163" t="str">
        <f t="shared" si="102"/>
        <v>-</v>
      </c>
      <c r="BD33" s="157">
        <f t="shared" si="102"/>
        <v>14</v>
      </c>
      <c r="BE33" s="158">
        <f t="shared" si="102"/>
        <v>8.5</v>
      </c>
      <c r="BF33" s="158">
        <f t="shared" si="102"/>
        <v>12</v>
      </c>
      <c r="BG33" s="158">
        <f t="shared" si="102"/>
        <v>2</v>
      </c>
      <c r="BH33" s="158">
        <f t="shared" si="102"/>
        <v>8</v>
      </c>
      <c r="BI33" s="159">
        <f t="shared" si="102"/>
        <v>7.2</v>
      </c>
      <c r="BJ33" s="174"/>
      <c r="BK33" s="1415"/>
      <c r="BL33" s="1416"/>
      <c r="BM33" s="168"/>
      <c r="BN33" s="168"/>
      <c r="BO33" s="164">
        <f t="shared" si="86"/>
        <v>105</v>
      </c>
      <c r="BP33" s="165">
        <f t="shared" si="86"/>
        <v>105</v>
      </c>
      <c r="BQ33" s="165">
        <f t="shared" si="86"/>
        <v>75</v>
      </c>
      <c r="BR33" s="165">
        <f t="shared" si="86"/>
        <v>75</v>
      </c>
      <c r="BS33" s="165">
        <f t="shared" si="86"/>
        <v>650</v>
      </c>
      <c r="BT33" s="166">
        <f t="shared" si="86"/>
        <v>650</v>
      </c>
      <c r="BU33" s="154" t="str">
        <f t="shared" si="86"/>
        <v>-</v>
      </c>
      <c r="BV33" s="155" t="str">
        <f t="shared" si="86"/>
        <v>-</v>
      </c>
      <c r="BW33" s="155" t="str">
        <f t="shared" si="86"/>
        <v>-</v>
      </c>
      <c r="BX33" s="155" t="str">
        <f t="shared" si="86"/>
        <v>-</v>
      </c>
      <c r="BY33" s="155" t="str">
        <f t="shared" si="86"/>
        <v>-</v>
      </c>
      <c r="BZ33" s="155" t="str">
        <f t="shared" si="86"/>
        <v>-</v>
      </c>
      <c r="CA33" s="155" t="str">
        <f t="shared" si="86"/>
        <v>-</v>
      </c>
      <c r="CB33" s="155" t="str">
        <f t="shared" si="86"/>
        <v>-</v>
      </c>
      <c r="CC33" s="155" t="str">
        <f t="shared" si="86"/>
        <v>-</v>
      </c>
      <c r="CD33" s="155" t="str">
        <f t="shared" si="86"/>
        <v>-</v>
      </c>
      <c r="CE33" s="155" t="str">
        <f t="shared" si="86"/>
        <v>-</v>
      </c>
      <c r="CF33" s="155" t="str">
        <f t="shared" si="86"/>
        <v>-</v>
      </c>
      <c r="CG33" s="155" t="str">
        <f t="shared" si="86"/>
        <v>-</v>
      </c>
      <c r="CH33" s="163" t="str">
        <f t="shared" si="86"/>
        <v>-</v>
      </c>
      <c r="CI33" s="167"/>
      <c r="CJ33" s="154" t="str">
        <f t="shared" si="92"/>
        <v>-</v>
      </c>
      <c r="CK33" s="155" t="str">
        <f t="shared" si="92"/>
        <v>-</v>
      </c>
      <c r="CL33" s="155" t="str">
        <f t="shared" si="92"/>
        <v>-</v>
      </c>
      <c r="CM33" s="155" t="str">
        <f t="shared" si="92"/>
        <v>-</v>
      </c>
      <c r="CN33" s="155" t="str">
        <f t="shared" si="92"/>
        <v>-</v>
      </c>
      <c r="CO33" s="155" t="str">
        <f t="shared" si="92"/>
        <v>-</v>
      </c>
      <c r="CP33" s="155" t="str">
        <f t="shared" si="92"/>
        <v>-</v>
      </c>
      <c r="CQ33" s="155" t="str">
        <f t="shared" si="92"/>
        <v>-</v>
      </c>
      <c r="CR33" s="155" t="str">
        <f t="shared" si="92"/>
        <v>-</v>
      </c>
      <c r="CS33" s="155" t="str">
        <f t="shared" si="92"/>
        <v>-</v>
      </c>
      <c r="CT33" s="155" t="str">
        <f t="shared" si="92"/>
        <v>-</v>
      </c>
      <c r="CU33" s="155" t="str">
        <f t="shared" si="92"/>
        <v>-</v>
      </c>
      <c r="CV33" s="155" t="str">
        <f t="shared" si="92"/>
        <v>-</v>
      </c>
      <c r="CW33" s="163" t="str">
        <f t="shared" si="92"/>
        <v>-</v>
      </c>
      <c r="CX33" s="167"/>
      <c r="CY33" s="164">
        <f t="shared" si="88"/>
        <v>14</v>
      </c>
      <c r="CZ33" s="165">
        <f t="shared" si="88"/>
        <v>8.5</v>
      </c>
      <c r="DA33" s="165">
        <f t="shared" si="88"/>
        <v>12</v>
      </c>
      <c r="DB33" s="165">
        <f t="shared" si="88"/>
        <v>2</v>
      </c>
      <c r="DC33" s="165">
        <f t="shared" si="88"/>
        <v>8</v>
      </c>
      <c r="DD33" s="166">
        <f t="shared" si="88"/>
        <v>7.2</v>
      </c>
    </row>
    <row r="34" spans="1:108" x14ac:dyDescent="0.3">
      <c r="A34" s="433"/>
      <c r="P34" s="230"/>
      <c r="Q34" s="230"/>
      <c r="R34" s="230"/>
      <c r="S34" s="230"/>
      <c r="T34" s="230"/>
      <c r="U34" s="230"/>
      <c r="V34" s="230"/>
      <c r="W34" s="230"/>
      <c r="X34" s="798"/>
      <c r="Y34" s="230"/>
      <c r="BE34" s="230"/>
      <c r="BF34" s="230"/>
      <c r="BG34" s="230"/>
      <c r="BH34" s="230"/>
      <c r="BI34" s="230"/>
      <c r="BJ34" s="230"/>
      <c r="BM34" s="230"/>
      <c r="BN34" s="230"/>
      <c r="BO34" s="230"/>
      <c r="BP34" s="230"/>
      <c r="BQ34" s="230"/>
      <c r="BR34" s="230"/>
      <c r="BS34" s="230"/>
      <c r="BT34" s="230"/>
    </row>
    <row r="35" spans="1:108" x14ac:dyDescent="0.3">
      <c r="A35" s="433"/>
      <c r="P35" s="230"/>
      <c r="Q35" s="230"/>
      <c r="R35" s="232"/>
      <c r="S35" s="232"/>
      <c r="T35" s="232"/>
      <c r="U35" s="232"/>
      <c r="V35" s="232"/>
      <c r="W35" s="232"/>
      <c r="X35" s="259"/>
      <c r="Y35" s="232"/>
      <c r="BE35" s="232"/>
      <c r="BF35" s="232"/>
      <c r="BG35" s="232"/>
      <c r="BH35" s="232"/>
      <c r="BI35" s="232"/>
      <c r="BJ35" s="232"/>
      <c r="BM35" s="232"/>
      <c r="BN35" s="232"/>
      <c r="BO35" s="232"/>
      <c r="BP35" s="232"/>
      <c r="BQ35" s="232"/>
      <c r="BR35" s="232"/>
      <c r="BS35" s="232"/>
      <c r="BT35" s="232"/>
    </row>
    <row r="36" spans="1:108" s="175" customFormat="1" x14ac:dyDescent="0.3">
      <c r="A36" s="799"/>
      <c r="B36" s="332" t="s">
        <v>578</v>
      </c>
      <c r="P36" s="179"/>
      <c r="Q36" s="179"/>
      <c r="R36" s="179"/>
      <c r="S36" s="179"/>
      <c r="T36" s="179"/>
      <c r="U36" s="179"/>
      <c r="V36" s="179"/>
      <c r="W36" s="179"/>
      <c r="X36" s="180"/>
      <c r="Y36" s="179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E36" s="179"/>
      <c r="BF36" s="179"/>
      <c r="BG36" s="179"/>
      <c r="BH36" s="179"/>
      <c r="BI36" s="179"/>
      <c r="BJ36" s="179"/>
      <c r="BM36" s="179"/>
      <c r="BN36" s="179"/>
      <c r="BO36" s="179"/>
      <c r="BP36" s="179"/>
      <c r="BQ36" s="179"/>
      <c r="BR36" s="179"/>
      <c r="BS36" s="179"/>
      <c r="BT36" s="179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</row>
    <row r="37" spans="1:108" s="175" customFormat="1" x14ac:dyDescent="0.3">
      <c r="A37" s="799"/>
      <c r="B37" s="332" t="s">
        <v>579</v>
      </c>
      <c r="P37" s="179"/>
      <c r="Q37" s="179"/>
      <c r="R37" s="179"/>
      <c r="S37" s="179"/>
      <c r="T37" s="179"/>
      <c r="U37" s="179"/>
      <c r="V37" s="179"/>
      <c r="W37" s="179"/>
      <c r="X37" s="180"/>
      <c r="Y37" s="179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E37" s="179"/>
      <c r="BF37" s="179"/>
      <c r="BG37" s="179"/>
      <c r="BH37" s="179"/>
      <c r="BI37" s="179"/>
      <c r="BJ37" s="179"/>
      <c r="BM37" s="179"/>
      <c r="BN37" s="179"/>
      <c r="BO37" s="179"/>
      <c r="BP37" s="179"/>
      <c r="BQ37" s="179"/>
      <c r="BR37" s="179"/>
      <c r="BS37" s="179"/>
      <c r="BT37" s="179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</row>
    <row r="38" spans="1:108" s="175" customFormat="1" x14ac:dyDescent="0.3">
      <c r="A38" s="799"/>
      <c r="B38" s="332" t="s">
        <v>581</v>
      </c>
      <c r="P38" s="179"/>
      <c r="Q38" s="179"/>
      <c r="R38" s="179"/>
      <c r="S38" s="179"/>
      <c r="T38" s="179"/>
      <c r="U38" s="179"/>
      <c r="V38" s="179"/>
      <c r="W38" s="179"/>
      <c r="X38" s="180"/>
      <c r="Y38" s="179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E38" s="179"/>
      <c r="BF38" s="179"/>
      <c r="BG38" s="179"/>
      <c r="BH38" s="179"/>
      <c r="BI38" s="179"/>
      <c r="BJ38" s="179"/>
      <c r="BM38" s="179"/>
      <c r="BN38" s="179"/>
      <c r="BO38" s="179"/>
      <c r="BP38" s="179"/>
      <c r="BQ38" s="179"/>
      <c r="BR38" s="179"/>
      <c r="BS38" s="179"/>
      <c r="BT38" s="179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</row>
    <row r="39" spans="1:108" s="175" customFormat="1" x14ac:dyDescent="0.3">
      <c r="A39" s="799"/>
      <c r="B39" s="332" t="s">
        <v>583</v>
      </c>
      <c r="P39" s="179"/>
      <c r="Q39" s="179"/>
      <c r="R39" s="179"/>
      <c r="S39" s="179"/>
      <c r="T39" s="179"/>
      <c r="U39" s="179"/>
      <c r="V39" s="179"/>
      <c r="W39" s="179"/>
      <c r="X39" s="180"/>
      <c r="Y39" s="179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E39" s="179"/>
      <c r="BF39" s="179"/>
      <c r="BG39" s="179"/>
      <c r="BH39" s="179"/>
      <c r="BI39" s="179"/>
      <c r="BJ39" s="179"/>
      <c r="BM39" s="179"/>
      <c r="BN39" s="179"/>
      <c r="BO39" s="179"/>
      <c r="BP39" s="179"/>
      <c r="BQ39" s="179"/>
      <c r="BR39" s="179"/>
      <c r="BS39" s="179"/>
      <c r="BT39" s="179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</row>
    <row r="40" spans="1:108" s="175" customFormat="1" x14ac:dyDescent="0.3">
      <c r="A40" s="799"/>
      <c r="B40" s="332" t="s">
        <v>584</v>
      </c>
      <c r="P40" s="179"/>
      <c r="Q40" s="179"/>
      <c r="R40" s="179"/>
      <c r="S40" s="179"/>
      <c r="T40" s="179"/>
      <c r="U40" s="179"/>
      <c r="V40" s="179"/>
      <c r="W40" s="179"/>
      <c r="X40" s="180"/>
      <c r="Y40" s="179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E40" s="179"/>
      <c r="BF40" s="179"/>
      <c r="BG40" s="179"/>
      <c r="BH40" s="179"/>
      <c r="BI40" s="179"/>
      <c r="BJ40" s="179"/>
      <c r="BM40" s="179"/>
      <c r="BN40" s="179"/>
      <c r="BO40" s="179"/>
      <c r="BP40" s="179"/>
      <c r="BQ40" s="179"/>
      <c r="BR40" s="179"/>
      <c r="BS40" s="179"/>
      <c r="BT40" s="179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</row>
    <row r="41" spans="1:108" s="175" customFormat="1" x14ac:dyDescent="0.3">
      <c r="A41" s="799"/>
      <c r="B41" s="332" t="s">
        <v>580</v>
      </c>
      <c r="P41" s="179"/>
      <c r="Q41" s="179"/>
      <c r="R41" s="179"/>
      <c r="S41" s="179"/>
      <c r="T41" s="179"/>
      <c r="U41" s="179"/>
      <c r="V41" s="179"/>
      <c r="W41" s="179"/>
      <c r="X41" s="180"/>
      <c r="Y41" s="179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E41" s="179"/>
      <c r="BF41" s="179"/>
      <c r="BG41" s="179"/>
      <c r="BH41" s="179"/>
      <c r="BI41" s="179"/>
      <c r="BJ41" s="179"/>
      <c r="BM41" s="179"/>
      <c r="BN41" s="179"/>
      <c r="BO41" s="179"/>
      <c r="BP41" s="179"/>
      <c r="BQ41" s="179"/>
      <c r="BR41" s="179"/>
      <c r="BS41" s="179"/>
      <c r="BT41" s="179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</row>
    <row r="42" spans="1:108" s="175" customFormat="1" x14ac:dyDescent="0.3">
      <c r="A42" s="799"/>
      <c r="B42" s="800" t="s">
        <v>582</v>
      </c>
      <c r="P42" s="179"/>
      <c r="Q42" s="179"/>
      <c r="R42" s="179"/>
      <c r="S42" s="179"/>
      <c r="T42" s="179"/>
      <c r="U42" s="179"/>
      <c r="V42" s="179"/>
      <c r="W42" s="179"/>
      <c r="X42" s="180"/>
      <c r="Y42" s="179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E42" s="179"/>
      <c r="BF42" s="179"/>
      <c r="BG42" s="179"/>
      <c r="BH42" s="179"/>
      <c r="BI42" s="179"/>
      <c r="BJ42" s="179"/>
      <c r="BM42" s="179"/>
      <c r="BN42" s="179"/>
      <c r="BO42" s="179"/>
      <c r="BP42" s="179"/>
      <c r="BQ42" s="179"/>
      <c r="BR42" s="179"/>
      <c r="BS42" s="179"/>
      <c r="BT42" s="179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</row>
    <row r="43" spans="1:108" s="175" customFormat="1" hidden="1" x14ac:dyDescent="0.3">
      <c r="B43" s="332"/>
      <c r="P43" s="179"/>
      <c r="Q43" s="179"/>
      <c r="R43" s="179"/>
      <c r="S43" s="179"/>
      <c r="T43" s="179"/>
      <c r="U43" s="179"/>
      <c r="V43" s="179"/>
      <c r="W43" s="179"/>
      <c r="X43" s="180"/>
      <c r="Y43" s="179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 t="s">
        <v>282</v>
      </c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E43" s="179"/>
      <c r="BF43" s="179"/>
      <c r="BG43" s="179"/>
      <c r="BH43" s="179"/>
      <c r="BI43" s="179"/>
      <c r="BJ43" s="179"/>
      <c r="BM43" s="179"/>
      <c r="BN43" s="179"/>
      <c r="BO43" s="179"/>
      <c r="BP43" s="179"/>
      <c r="BQ43" s="179"/>
      <c r="BR43" s="179"/>
      <c r="BS43" s="179"/>
      <c r="BT43" s="179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</row>
    <row r="44" spans="1:108" s="175" customFormat="1" hidden="1" outlineLevel="1" x14ac:dyDescent="0.3">
      <c r="B44" s="332"/>
      <c r="H44" s="175" t="s">
        <v>255</v>
      </c>
      <c r="I44" s="175" t="s">
        <v>261</v>
      </c>
      <c r="L44" s="175" t="s">
        <v>64</v>
      </c>
      <c r="N44" s="175" t="s">
        <v>283</v>
      </c>
      <c r="P44" s="179"/>
      <c r="Q44" s="179"/>
      <c r="R44" s="179"/>
      <c r="S44" s="179"/>
      <c r="T44" s="179"/>
      <c r="U44" s="179"/>
      <c r="V44" s="179"/>
      <c r="W44" s="179"/>
      <c r="X44" s="180"/>
      <c r="Y44" s="179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 t="s">
        <v>265</v>
      </c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E44" s="179"/>
      <c r="BF44" s="179"/>
      <c r="BG44" s="179"/>
      <c r="BH44" s="179"/>
      <c r="BI44" s="179"/>
      <c r="BJ44" s="179"/>
      <c r="BM44" s="179"/>
      <c r="BN44" s="179"/>
      <c r="BO44" s="179"/>
      <c r="BP44" s="179"/>
      <c r="BQ44" s="179"/>
      <c r="BR44" s="179"/>
      <c r="BS44" s="179"/>
      <c r="BT44" s="179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</row>
    <row r="45" spans="1:108" s="175" customFormat="1" hidden="1" outlineLevel="1" x14ac:dyDescent="0.3">
      <c r="F45" s="175" t="s">
        <v>623</v>
      </c>
      <c r="H45" s="175" t="s">
        <v>256</v>
      </c>
      <c r="I45" s="175" t="s">
        <v>262</v>
      </c>
      <c r="L45" s="175" t="s">
        <v>282</v>
      </c>
      <c r="N45" s="175" t="s">
        <v>250</v>
      </c>
      <c r="P45" s="179"/>
      <c r="Q45" s="179"/>
      <c r="R45" s="179"/>
      <c r="S45" s="179"/>
      <c r="T45" s="179"/>
      <c r="U45" s="179"/>
      <c r="V45" s="179"/>
      <c r="W45" s="179"/>
      <c r="X45" s="180"/>
      <c r="Y45" s="179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E45" s="179"/>
      <c r="BF45" s="179"/>
      <c r="BG45" s="179"/>
      <c r="BH45" s="179"/>
      <c r="BI45" s="179"/>
      <c r="BJ45" s="179"/>
      <c r="BM45" s="179"/>
      <c r="BN45" s="179"/>
      <c r="BO45" s="179"/>
      <c r="BP45" s="179"/>
      <c r="BQ45" s="179"/>
      <c r="BR45" s="179"/>
      <c r="BS45" s="179"/>
      <c r="BT45" s="179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</row>
    <row r="46" spans="1:108" s="175" customFormat="1" hidden="1" outlineLevel="1" x14ac:dyDescent="0.3">
      <c r="H46" s="175" t="s">
        <v>257</v>
      </c>
      <c r="I46" s="175" t="s">
        <v>227</v>
      </c>
      <c r="L46" s="175" t="s">
        <v>280</v>
      </c>
      <c r="P46" s="179"/>
      <c r="Q46" s="179"/>
      <c r="R46" s="179"/>
      <c r="S46" s="179"/>
      <c r="T46" s="179"/>
      <c r="U46" s="179"/>
      <c r="V46" s="179"/>
      <c r="W46" s="179"/>
      <c r="X46" s="180"/>
      <c r="Y46" s="179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E46" s="179"/>
      <c r="BF46" s="179"/>
      <c r="BG46" s="179"/>
      <c r="BH46" s="179"/>
      <c r="BI46" s="179"/>
      <c r="BJ46" s="179"/>
      <c r="BM46" s="179"/>
      <c r="BN46" s="179"/>
      <c r="BO46" s="179"/>
      <c r="BP46" s="179"/>
      <c r="BQ46" s="179"/>
      <c r="BR46" s="179"/>
      <c r="BS46" s="179"/>
      <c r="BT46" s="179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</row>
    <row r="47" spans="1:108" s="175" customFormat="1" hidden="1" outlineLevel="1" x14ac:dyDescent="0.3">
      <c r="H47" s="175" t="s">
        <v>258</v>
      </c>
      <c r="L47" s="175" t="s">
        <v>284</v>
      </c>
      <c r="P47" s="179"/>
      <c r="Q47" s="179"/>
      <c r="R47" s="179"/>
      <c r="S47" s="179"/>
      <c r="T47" s="179"/>
      <c r="U47" s="179"/>
      <c r="V47" s="179"/>
      <c r="W47" s="179"/>
      <c r="X47" s="180"/>
      <c r="Y47" s="179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E47" s="179"/>
      <c r="BF47" s="179"/>
      <c r="BG47" s="179"/>
      <c r="BH47" s="179"/>
      <c r="BI47" s="179"/>
      <c r="BJ47" s="179"/>
      <c r="BM47" s="179"/>
      <c r="BN47" s="179"/>
      <c r="BO47" s="179"/>
      <c r="BP47" s="179"/>
      <c r="BQ47" s="179"/>
      <c r="BR47" s="179"/>
      <c r="BS47" s="179"/>
      <c r="BT47" s="179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</row>
    <row r="48" spans="1:108" s="175" customFormat="1" hidden="1" outlineLevel="1" x14ac:dyDescent="0.3">
      <c r="H48" s="175" t="s">
        <v>260</v>
      </c>
      <c r="L48" s="175" t="s">
        <v>281</v>
      </c>
      <c r="P48" s="179"/>
      <c r="Q48" s="179"/>
      <c r="R48" s="179"/>
      <c r="S48" s="179"/>
      <c r="T48" s="179"/>
      <c r="U48" s="179"/>
      <c r="V48" s="179"/>
      <c r="W48" s="179"/>
      <c r="X48" s="180"/>
      <c r="Y48" s="179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E48" s="179"/>
      <c r="BF48" s="179"/>
      <c r="BG48" s="179"/>
      <c r="BH48" s="179"/>
      <c r="BI48" s="179"/>
      <c r="BJ48" s="179"/>
      <c r="BM48" s="179"/>
      <c r="BN48" s="179"/>
      <c r="BO48" s="179"/>
      <c r="BP48" s="179"/>
      <c r="BQ48" s="179"/>
      <c r="BR48" s="179"/>
      <c r="BS48" s="179"/>
      <c r="BT48" s="179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</row>
    <row r="49" spans="1:102" s="175" customFormat="1" hidden="1" outlineLevel="1" x14ac:dyDescent="0.3">
      <c r="H49" s="175" t="s">
        <v>259</v>
      </c>
      <c r="P49" s="179"/>
      <c r="Q49" s="179"/>
      <c r="R49" s="179"/>
      <c r="S49" s="179"/>
      <c r="T49" s="179"/>
      <c r="U49" s="179"/>
      <c r="V49" s="179"/>
      <c r="W49" s="179"/>
      <c r="X49" s="180"/>
      <c r="Y49" s="179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E49" s="179"/>
      <c r="BF49" s="179"/>
      <c r="BG49" s="179"/>
      <c r="BH49" s="179"/>
      <c r="BI49" s="179"/>
      <c r="BJ49" s="179"/>
      <c r="BM49" s="179"/>
      <c r="BN49" s="179"/>
      <c r="BO49" s="179"/>
      <c r="BP49" s="179"/>
      <c r="BQ49" s="179"/>
      <c r="BR49" s="179"/>
      <c r="BS49" s="179"/>
      <c r="BT49" s="179"/>
      <c r="BU49" s="181"/>
      <c r="BV49" s="181"/>
      <c r="BW49" s="181"/>
      <c r="BX49" s="181"/>
      <c r="BY49" s="181"/>
      <c r="BZ49" s="181"/>
      <c r="CA49" s="181"/>
      <c r="CB49" s="181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</row>
    <row r="50" spans="1:102" s="175" customFormat="1" hidden="1" outlineLevel="1" x14ac:dyDescent="0.3">
      <c r="H50" s="175" t="s">
        <v>264</v>
      </c>
      <c r="P50" s="179"/>
      <c r="Q50" s="179"/>
      <c r="R50" s="179"/>
      <c r="S50" s="179"/>
      <c r="T50" s="179"/>
      <c r="U50" s="179"/>
      <c r="V50" s="179"/>
      <c r="W50" s="179"/>
      <c r="X50" s="180"/>
      <c r="Y50" s="179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E50" s="179"/>
      <c r="BF50" s="179"/>
      <c r="BG50" s="179"/>
      <c r="BH50" s="179"/>
      <c r="BI50" s="179"/>
      <c r="BJ50" s="179"/>
      <c r="BM50" s="179"/>
      <c r="BN50" s="179"/>
      <c r="BO50" s="179"/>
      <c r="BP50" s="179"/>
      <c r="BQ50" s="179"/>
      <c r="BR50" s="179"/>
      <c r="BS50" s="179"/>
      <c r="BT50" s="179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</row>
    <row r="51" spans="1:102" s="175" customFormat="1" hidden="1" collapsed="1" x14ac:dyDescent="0.3">
      <c r="P51" s="179"/>
      <c r="Q51" s="179"/>
      <c r="R51" s="179"/>
      <c r="S51" s="179"/>
      <c r="T51" s="179"/>
      <c r="U51" s="179"/>
      <c r="V51" s="179"/>
      <c r="W51" s="179"/>
      <c r="X51" s="180"/>
      <c r="Y51" s="179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E51" s="179"/>
      <c r="BF51" s="179"/>
      <c r="BG51" s="179"/>
      <c r="BH51" s="179"/>
      <c r="BI51" s="179"/>
      <c r="BJ51" s="179"/>
      <c r="BM51" s="179"/>
      <c r="BN51" s="179"/>
      <c r="BO51" s="179"/>
      <c r="BP51" s="179"/>
      <c r="BQ51" s="179"/>
      <c r="BR51" s="179"/>
      <c r="BS51" s="179"/>
      <c r="BT51" s="179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  <c r="CH51" s="181"/>
      <c r="CI51" s="181"/>
      <c r="CJ51" s="181"/>
      <c r="CK51" s="181"/>
      <c r="CL51" s="181"/>
      <c r="CM51" s="181"/>
      <c r="CN51" s="181"/>
      <c r="CO51" s="181"/>
      <c r="CP51" s="181"/>
      <c r="CQ51" s="181"/>
      <c r="CR51" s="181"/>
      <c r="CS51" s="181"/>
      <c r="CT51" s="181"/>
      <c r="CU51" s="181"/>
      <c r="CV51" s="181"/>
      <c r="CW51" s="181"/>
      <c r="CX51" s="181"/>
    </row>
    <row r="52" spans="1:102" s="175" customFormat="1" ht="15.75" hidden="1" thickBot="1" x14ac:dyDescent="0.35">
      <c r="O52" s="176" t="s">
        <v>176</v>
      </c>
      <c r="P52" s="177" t="s">
        <v>234</v>
      </c>
      <c r="Q52" s="177"/>
      <c r="R52" s="178" t="s">
        <v>233</v>
      </c>
      <c r="S52" s="179"/>
      <c r="T52" s="179"/>
      <c r="U52" s="179"/>
      <c r="V52" s="179"/>
      <c r="W52" s="179"/>
      <c r="X52" s="180"/>
      <c r="Y52" s="179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  <c r="AO52" s="181"/>
      <c r="AP52" s="181"/>
      <c r="AQ52" s="181"/>
      <c r="AR52" s="181"/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E52" s="179"/>
      <c r="BF52" s="179"/>
      <c r="BG52" s="179"/>
      <c r="BH52" s="179"/>
      <c r="BI52" s="179"/>
      <c r="BJ52" s="179"/>
      <c r="BM52" s="179"/>
      <c r="BN52" s="179"/>
      <c r="BO52" s="179"/>
      <c r="BP52" s="179"/>
      <c r="BQ52" s="179"/>
      <c r="BR52" s="179"/>
      <c r="BS52" s="179"/>
      <c r="BT52" s="179"/>
      <c r="BU52" s="181"/>
      <c r="BV52" s="181"/>
      <c r="BW52" s="181"/>
      <c r="BX52" s="181"/>
      <c r="BY52" s="181"/>
      <c r="BZ52" s="181"/>
      <c r="CA52" s="181"/>
      <c r="CB52" s="181"/>
      <c r="CC52" s="181"/>
      <c r="CD52" s="181"/>
      <c r="CE52" s="181"/>
      <c r="CF52" s="181"/>
      <c r="CG52" s="181"/>
      <c r="CH52" s="181"/>
      <c r="CI52" s="181"/>
      <c r="CJ52" s="181"/>
      <c r="CK52" s="181"/>
      <c r="CL52" s="181"/>
      <c r="CM52" s="181"/>
      <c r="CN52" s="181"/>
      <c r="CO52" s="181"/>
      <c r="CP52" s="181"/>
      <c r="CQ52" s="181"/>
      <c r="CR52" s="181"/>
      <c r="CS52" s="181"/>
      <c r="CT52" s="181"/>
      <c r="CU52" s="181"/>
      <c r="CV52" s="181"/>
      <c r="CW52" s="181"/>
      <c r="CX52" s="181"/>
    </row>
    <row r="53" spans="1:102" s="175" customFormat="1" ht="75" hidden="1" thickBot="1" x14ac:dyDescent="0.35">
      <c r="P53" s="179"/>
      <c r="Q53" s="179"/>
      <c r="R53" s="182" t="s">
        <v>119</v>
      </c>
      <c r="S53" s="182" t="s">
        <v>120</v>
      </c>
      <c r="T53" s="183" t="s">
        <v>91</v>
      </c>
      <c r="U53" s="183" t="s">
        <v>85</v>
      </c>
      <c r="V53" s="183" t="s">
        <v>86</v>
      </c>
      <c r="W53" s="183" t="s">
        <v>87</v>
      </c>
      <c r="X53" s="183" t="s">
        <v>88</v>
      </c>
      <c r="Y53" s="184" t="s">
        <v>89</v>
      </c>
      <c r="Z53" s="185" t="s">
        <v>92</v>
      </c>
      <c r="AA53" s="183" t="s">
        <v>93</v>
      </c>
      <c r="AB53" s="183" t="s">
        <v>94</v>
      </c>
      <c r="AC53" s="183" t="s">
        <v>95</v>
      </c>
      <c r="AD53" s="183" t="s">
        <v>96</v>
      </c>
      <c r="AE53" s="183" t="s">
        <v>97</v>
      </c>
      <c r="AF53" s="183" t="s">
        <v>98</v>
      </c>
      <c r="AG53" s="183" t="s">
        <v>105</v>
      </c>
      <c r="AH53" s="183" t="s">
        <v>104</v>
      </c>
      <c r="AI53" s="183" t="s">
        <v>99</v>
      </c>
      <c r="AJ53" s="183" t="s">
        <v>100</v>
      </c>
      <c r="AK53" s="183" t="s">
        <v>101</v>
      </c>
      <c r="AL53" s="183" t="s">
        <v>102</v>
      </c>
      <c r="AM53" s="184" t="s">
        <v>103</v>
      </c>
      <c r="AN53" s="186"/>
      <c r="AO53" s="186"/>
      <c r="AP53" s="187" t="s">
        <v>92</v>
      </c>
      <c r="AQ53" s="188" t="s">
        <v>93</v>
      </c>
      <c r="AR53" s="188" t="s">
        <v>94</v>
      </c>
      <c r="AS53" s="188" t="s">
        <v>95</v>
      </c>
      <c r="AT53" s="188" t="s">
        <v>96</v>
      </c>
      <c r="AU53" s="188" t="s">
        <v>97</v>
      </c>
      <c r="AV53" s="188" t="s">
        <v>98</v>
      </c>
      <c r="AW53" s="188" t="s">
        <v>105</v>
      </c>
      <c r="AX53" s="188" t="s">
        <v>104</v>
      </c>
      <c r="AY53" s="188" t="s">
        <v>99</v>
      </c>
      <c r="AZ53" s="188" t="s">
        <v>100</v>
      </c>
      <c r="BA53" s="188" t="s">
        <v>101</v>
      </c>
      <c r="BB53" s="188" t="s">
        <v>102</v>
      </c>
      <c r="BC53" s="189" t="s">
        <v>103</v>
      </c>
      <c r="BD53" s="190" t="s">
        <v>50</v>
      </c>
      <c r="BE53" s="183" t="s">
        <v>51</v>
      </c>
      <c r="BF53" s="183" t="s">
        <v>52</v>
      </c>
      <c r="BG53" s="183" t="s">
        <v>117</v>
      </c>
      <c r="BH53" s="191" t="s">
        <v>4</v>
      </c>
      <c r="BI53" s="184" t="s">
        <v>54</v>
      </c>
      <c r="BJ53" s="192"/>
      <c r="BM53" s="179"/>
      <c r="BN53" s="179"/>
      <c r="BO53" s="179"/>
      <c r="BP53" s="179"/>
      <c r="BQ53" s="179"/>
      <c r="BR53" s="179"/>
      <c r="BS53" s="179"/>
      <c r="BT53" s="179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</row>
    <row r="54" spans="1:102" hidden="1" x14ac:dyDescent="0.3">
      <c r="P54" s="181" t="s">
        <v>146</v>
      </c>
      <c r="R54" s="1511" t="s">
        <v>682</v>
      </c>
      <c r="S54" s="193" t="s">
        <v>682</v>
      </c>
      <c r="T54" s="194">
        <v>6</v>
      </c>
      <c r="U54" s="195">
        <v>21</v>
      </c>
      <c r="V54" s="195">
        <v>75</v>
      </c>
      <c r="W54" s="195">
        <v>75</v>
      </c>
      <c r="X54" s="195">
        <v>650</v>
      </c>
      <c r="Y54" s="196">
        <v>650</v>
      </c>
      <c r="Z54" s="194" t="s">
        <v>682</v>
      </c>
      <c r="AA54" s="195" t="s">
        <v>682</v>
      </c>
      <c r="AB54" s="195" t="s">
        <v>682</v>
      </c>
      <c r="AC54" s="195" t="s">
        <v>682</v>
      </c>
      <c r="AD54" s="195" t="s">
        <v>682</v>
      </c>
      <c r="AE54" s="195" t="s">
        <v>682</v>
      </c>
      <c r="AF54" s="195" t="s">
        <v>682</v>
      </c>
      <c r="AG54" s="195" t="s">
        <v>682</v>
      </c>
      <c r="AH54" s="195" t="s">
        <v>682</v>
      </c>
      <c r="AI54" s="195" t="s">
        <v>682</v>
      </c>
      <c r="AJ54" s="195" t="s">
        <v>682</v>
      </c>
      <c r="AK54" s="195" t="s">
        <v>682</v>
      </c>
      <c r="AL54" s="195" t="s">
        <v>682</v>
      </c>
      <c r="AM54" s="197" t="s">
        <v>682</v>
      </c>
      <c r="AN54" s="1396"/>
      <c r="AO54" s="1397"/>
      <c r="AP54" s="194" t="str">
        <f>Z54</f>
        <v>-</v>
      </c>
      <c r="AQ54" s="195" t="str">
        <f t="shared" ref="AQ54:BC58" si="103">AA54</f>
        <v>-</v>
      </c>
      <c r="AR54" s="195" t="str">
        <f t="shared" si="103"/>
        <v>-</v>
      </c>
      <c r="AS54" s="195" t="str">
        <f t="shared" si="103"/>
        <v>-</v>
      </c>
      <c r="AT54" s="195" t="str">
        <f t="shared" si="103"/>
        <v>-</v>
      </c>
      <c r="AU54" s="195" t="str">
        <f t="shared" si="103"/>
        <v>-</v>
      </c>
      <c r="AV54" s="195" t="str">
        <f t="shared" si="103"/>
        <v>-</v>
      </c>
      <c r="AW54" s="195" t="str">
        <f t="shared" si="103"/>
        <v>-</v>
      </c>
      <c r="AX54" s="195" t="str">
        <f t="shared" si="103"/>
        <v>-</v>
      </c>
      <c r="AY54" s="195" t="str">
        <f t="shared" si="103"/>
        <v>-</v>
      </c>
      <c r="AZ54" s="195" t="str">
        <f t="shared" si="103"/>
        <v>-</v>
      </c>
      <c r="BA54" s="195" t="str">
        <f t="shared" si="103"/>
        <v>-</v>
      </c>
      <c r="BB54" s="195" t="str">
        <f t="shared" si="103"/>
        <v>-</v>
      </c>
      <c r="BC54" s="196" t="str">
        <f t="shared" si="103"/>
        <v>-</v>
      </c>
      <c r="BD54" s="199">
        <v>0.1</v>
      </c>
      <c r="BE54" s="195">
        <v>4</v>
      </c>
      <c r="BF54" s="195">
        <v>0.3</v>
      </c>
      <c r="BG54" s="195">
        <v>1</v>
      </c>
      <c r="BH54" s="195">
        <v>1.5</v>
      </c>
      <c r="BI54" s="196">
        <v>2.5</v>
      </c>
      <c r="BJ54" s="200"/>
    </row>
    <row r="55" spans="1:102" hidden="1" x14ac:dyDescent="0.3">
      <c r="B55" s="201"/>
      <c r="P55" s="181" t="s">
        <v>16</v>
      </c>
      <c r="R55" s="202" t="s">
        <v>682</v>
      </c>
      <c r="S55" s="202" t="s">
        <v>682</v>
      </c>
      <c r="T55" s="203">
        <v>6</v>
      </c>
      <c r="U55" s="204">
        <v>21</v>
      </c>
      <c r="V55" s="204">
        <v>75</v>
      </c>
      <c r="W55" s="204">
        <v>75</v>
      </c>
      <c r="X55" s="204">
        <v>650</v>
      </c>
      <c r="Y55" s="205">
        <v>650</v>
      </c>
      <c r="Z55" s="203" t="s">
        <v>682</v>
      </c>
      <c r="AA55" s="204" t="s">
        <v>682</v>
      </c>
      <c r="AB55" s="204" t="s">
        <v>682</v>
      </c>
      <c r="AC55" s="204" t="s">
        <v>682</v>
      </c>
      <c r="AD55" s="204" t="s">
        <v>682</v>
      </c>
      <c r="AE55" s="204" t="s">
        <v>682</v>
      </c>
      <c r="AF55" s="204" t="s">
        <v>682</v>
      </c>
      <c r="AG55" s="204" t="s">
        <v>682</v>
      </c>
      <c r="AH55" s="204" t="s">
        <v>682</v>
      </c>
      <c r="AI55" s="204" t="s">
        <v>682</v>
      </c>
      <c r="AJ55" s="204" t="s">
        <v>682</v>
      </c>
      <c r="AK55" s="204" t="s">
        <v>682</v>
      </c>
      <c r="AL55" s="204" t="s">
        <v>682</v>
      </c>
      <c r="AM55" s="206" t="s">
        <v>682</v>
      </c>
      <c r="AN55" s="1398"/>
      <c r="AO55" s="645"/>
      <c r="AP55" s="203" t="str">
        <f>Z55</f>
        <v>-</v>
      </c>
      <c r="AQ55" s="204" t="str">
        <f t="shared" si="103"/>
        <v>-</v>
      </c>
      <c r="AR55" s="204" t="str">
        <f t="shared" si="103"/>
        <v>-</v>
      </c>
      <c r="AS55" s="204" t="str">
        <f t="shared" si="103"/>
        <v>-</v>
      </c>
      <c r="AT55" s="204" t="str">
        <f t="shared" si="103"/>
        <v>-</v>
      </c>
      <c r="AU55" s="204" t="str">
        <f t="shared" si="103"/>
        <v>-</v>
      </c>
      <c r="AV55" s="204" t="str">
        <f t="shared" si="103"/>
        <v>-</v>
      </c>
      <c r="AW55" s="204" t="str">
        <f t="shared" si="103"/>
        <v>-</v>
      </c>
      <c r="AX55" s="204" t="str">
        <f t="shared" si="103"/>
        <v>-</v>
      </c>
      <c r="AY55" s="204" t="str">
        <f t="shared" si="103"/>
        <v>-</v>
      </c>
      <c r="AZ55" s="204" t="str">
        <f t="shared" si="103"/>
        <v>-</v>
      </c>
      <c r="BA55" s="204" t="str">
        <f t="shared" si="103"/>
        <v>-</v>
      </c>
      <c r="BB55" s="204" t="str">
        <f t="shared" si="103"/>
        <v>-</v>
      </c>
      <c r="BC55" s="205" t="str">
        <f t="shared" si="103"/>
        <v>-</v>
      </c>
      <c r="BD55" s="208">
        <v>0.1</v>
      </c>
      <c r="BE55" s="204">
        <v>4</v>
      </c>
      <c r="BF55" s="204">
        <v>0.3</v>
      </c>
      <c r="BG55" s="204">
        <v>1</v>
      </c>
      <c r="BH55" s="204">
        <v>1.5</v>
      </c>
      <c r="BI55" s="205">
        <v>2.5</v>
      </c>
      <c r="BJ55" s="200"/>
    </row>
    <row r="56" spans="1:102" ht="14.45" hidden="1" customHeight="1" x14ac:dyDescent="0.3">
      <c r="B56" s="201"/>
      <c r="P56" s="181" t="s">
        <v>1</v>
      </c>
      <c r="R56" s="202" t="s">
        <v>682</v>
      </c>
      <c r="S56" s="202" t="s">
        <v>682</v>
      </c>
      <c r="T56" s="203">
        <v>6</v>
      </c>
      <c r="U56" s="204">
        <v>21</v>
      </c>
      <c r="V56" s="204">
        <v>75</v>
      </c>
      <c r="W56" s="204">
        <v>75</v>
      </c>
      <c r="X56" s="204">
        <v>650</v>
      </c>
      <c r="Y56" s="205">
        <v>650</v>
      </c>
      <c r="Z56" s="203" t="s">
        <v>682</v>
      </c>
      <c r="AA56" s="204" t="s">
        <v>682</v>
      </c>
      <c r="AB56" s="204" t="s">
        <v>682</v>
      </c>
      <c r="AC56" s="204" t="s">
        <v>682</v>
      </c>
      <c r="AD56" s="204" t="s">
        <v>682</v>
      </c>
      <c r="AE56" s="204" t="s">
        <v>682</v>
      </c>
      <c r="AF56" s="204" t="s">
        <v>682</v>
      </c>
      <c r="AG56" s="204" t="s">
        <v>682</v>
      </c>
      <c r="AH56" s="204" t="s">
        <v>682</v>
      </c>
      <c r="AI56" s="204" t="s">
        <v>682</v>
      </c>
      <c r="AJ56" s="204" t="s">
        <v>682</v>
      </c>
      <c r="AK56" s="204" t="s">
        <v>682</v>
      </c>
      <c r="AL56" s="204" t="s">
        <v>682</v>
      </c>
      <c r="AM56" s="206" t="s">
        <v>682</v>
      </c>
      <c r="AN56" s="1398"/>
      <c r="AO56" s="645"/>
      <c r="AP56" s="203" t="str">
        <f>Z56</f>
        <v>-</v>
      </c>
      <c r="AQ56" s="204" t="str">
        <f t="shared" si="103"/>
        <v>-</v>
      </c>
      <c r="AR56" s="204" t="str">
        <f t="shared" si="103"/>
        <v>-</v>
      </c>
      <c r="AS56" s="204" t="str">
        <f t="shared" si="103"/>
        <v>-</v>
      </c>
      <c r="AT56" s="204" t="str">
        <f t="shared" si="103"/>
        <v>-</v>
      </c>
      <c r="AU56" s="204" t="str">
        <f t="shared" si="103"/>
        <v>-</v>
      </c>
      <c r="AV56" s="204" t="str">
        <f t="shared" si="103"/>
        <v>-</v>
      </c>
      <c r="AW56" s="204" t="str">
        <f t="shared" si="103"/>
        <v>-</v>
      </c>
      <c r="AX56" s="204" t="str">
        <f t="shared" si="103"/>
        <v>-</v>
      </c>
      <c r="AY56" s="204" t="str">
        <f t="shared" si="103"/>
        <v>-</v>
      </c>
      <c r="AZ56" s="204" t="str">
        <f t="shared" si="103"/>
        <v>-</v>
      </c>
      <c r="BA56" s="204" t="str">
        <f t="shared" si="103"/>
        <v>-</v>
      </c>
      <c r="BB56" s="204" t="str">
        <f t="shared" si="103"/>
        <v>-</v>
      </c>
      <c r="BC56" s="205" t="str">
        <f t="shared" si="103"/>
        <v>-</v>
      </c>
      <c r="BD56" s="208">
        <v>0.1</v>
      </c>
      <c r="BE56" s="204">
        <v>7</v>
      </c>
      <c r="BF56" s="204">
        <v>0.3</v>
      </c>
      <c r="BG56" s="204">
        <v>2</v>
      </c>
      <c r="BH56" s="204">
        <v>1.5</v>
      </c>
      <c r="BI56" s="205">
        <v>2.5</v>
      </c>
      <c r="BJ56" s="200"/>
    </row>
    <row r="57" spans="1:102" hidden="1" x14ac:dyDescent="0.3">
      <c r="B57" s="209"/>
      <c r="P57" s="181" t="s">
        <v>147</v>
      </c>
      <c r="R57" s="202" t="s">
        <v>682</v>
      </c>
      <c r="S57" s="202" t="s">
        <v>682</v>
      </c>
      <c r="T57" s="203">
        <v>6</v>
      </c>
      <c r="U57" s="204">
        <v>150</v>
      </c>
      <c r="V57" s="204">
        <v>580</v>
      </c>
      <c r="W57" s="204">
        <v>750</v>
      </c>
      <c r="X57" s="204">
        <v>1250</v>
      </c>
      <c r="Y57" s="205">
        <v>2100</v>
      </c>
      <c r="Z57" s="203" t="s">
        <v>682</v>
      </c>
      <c r="AA57" s="204" t="s">
        <v>682</v>
      </c>
      <c r="AB57" s="204" t="s">
        <v>682</v>
      </c>
      <c r="AC57" s="204" t="s">
        <v>682</v>
      </c>
      <c r="AD57" s="204" t="s">
        <v>682</v>
      </c>
      <c r="AE57" s="204" t="s">
        <v>682</v>
      </c>
      <c r="AF57" s="204" t="s">
        <v>682</v>
      </c>
      <c r="AG57" s="204" t="s">
        <v>682</v>
      </c>
      <c r="AH57" s="204" t="s">
        <v>682</v>
      </c>
      <c r="AI57" s="204" t="s">
        <v>682</v>
      </c>
      <c r="AJ57" s="204" t="s">
        <v>682</v>
      </c>
      <c r="AK57" s="204" t="s">
        <v>682</v>
      </c>
      <c r="AL57" s="204" t="s">
        <v>682</v>
      </c>
      <c r="AM57" s="206" t="s">
        <v>682</v>
      </c>
      <c r="AN57" s="1398"/>
      <c r="AO57" s="645"/>
      <c r="AP57" s="203" t="str">
        <f>Z57</f>
        <v>-</v>
      </c>
      <c r="AQ57" s="204" t="str">
        <f t="shared" si="103"/>
        <v>-</v>
      </c>
      <c r="AR57" s="204" t="str">
        <f t="shared" si="103"/>
        <v>-</v>
      </c>
      <c r="AS57" s="204" t="str">
        <f t="shared" si="103"/>
        <v>-</v>
      </c>
      <c r="AT57" s="204" t="str">
        <f t="shared" si="103"/>
        <v>-</v>
      </c>
      <c r="AU57" s="204" t="str">
        <f t="shared" si="103"/>
        <v>-</v>
      </c>
      <c r="AV57" s="204" t="str">
        <f t="shared" si="103"/>
        <v>-</v>
      </c>
      <c r="AW57" s="204" t="str">
        <f t="shared" si="103"/>
        <v>-</v>
      </c>
      <c r="AX57" s="204" t="str">
        <f t="shared" si="103"/>
        <v>-</v>
      </c>
      <c r="AY57" s="204" t="str">
        <f t="shared" si="103"/>
        <v>-</v>
      </c>
      <c r="AZ57" s="204" t="str">
        <f t="shared" si="103"/>
        <v>-</v>
      </c>
      <c r="BA57" s="204" t="str">
        <f t="shared" si="103"/>
        <v>-</v>
      </c>
      <c r="BB57" s="204" t="str">
        <f t="shared" si="103"/>
        <v>-</v>
      </c>
      <c r="BC57" s="205" t="str">
        <f t="shared" si="103"/>
        <v>-</v>
      </c>
      <c r="BD57" s="208">
        <v>0.2</v>
      </c>
      <c r="BE57" s="204">
        <v>7</v>
      </c>
      <c r="BF57" s="204">
        <v>3</v>
      </c>
      <c r="BG57" s="204">
        <v>8</v>
      </c>
      <c r="BH57" s="204">
        <v>1.5</v>
      </c>
      <c r="BI57" s="205">
        <v>2.5</v>
      </c>
      <c r="BJ57" s="200"/>
    </row>
    <row r="58" spans="1:102" ht="15.75" hidden="1" thickBot="1" x14ac:dyDescent="0.35">
      <c r="P58" s="181" t="s">
        <v>148</v>
      </c>
      <c r="R58" s="210" t="s">
        <v>682</v>
      </c>
      <c r="S58" s="210" t="s">
        <v>682</v>
      </c>
      <c r="T58" s="211">
        <v>9</v>
      </c>
      <c r="U58" s="212">
        <v>600</v>
      </c>
      <c r="V58" s="212">
        <v>600</v>
      </c>
      <c r="W58" s="212">
        <v>920</v>
      </c>
      <c r="X58" s="212">
        <v>2700</v>
      </c>
      <c r="Y58" s="213">
        <v>5300</v>
      </c>
      <c r="Z58" s="211" t="s">
        <v>682</v>
      </c>
      <c r="AA58" s="212" t="s">
        <v>682</v>
      </c>
      <c r="AB58" s="212" t="s">
        <v>682</v>
      </c>
      <c r="AC58" s="212" t="s">
        <v>682</v>
      </c>
      <c r="AD58" s="212" t="s">
        <v>682</v>
      </c>
      <c r="AE58" s="212" t="s">
        <v>682</v>
      </c>
      <c r="AF58" s="212" t="s">
        <v>682</v>
      </c>
      <c r="AG58" s="212" t="s">
        <v>682</v>
      </c>
      <c r="AH58" s="212" t="s">
        <v>682</v>
      </c>
      <c r="AI58" s="212" t="s">
        <v>682</v>
      </c>
      <c r="AJ58" s="212" t="s">
        <v>682</v>
      </c>
      <c r="AK58" s="212" t="s">
        <v>682</v>
      </c>
      <c r="AL58" s="212" t="s">
        <v>682</v>
      </c>
      <c r="AM58" s="214" t="s">
        <v>682</v>
      </c>
      <c r="AN58" s="1399"/>
      <c r="AO58" s="1400"/>
      <c r="AP58" s="211" t="str">
        <f>Z58</f>
        <v>-</v>
      </c>
      <c r="AQ58" s="212" t="str">
        <f t="shared" si="103"/>
        <v>-</v>
      </c>
      <c r="AR58" s="212" t="str">
        <f t="shared" si="103"/>
        <v>-</v>
      </c>
      <c r="AS58" s="212" t="str">
        <f t="shared" si="103"/>
        <v>-</v>
      </c>
      <c r="AT58" s="212" t="str">
        <f t="shared" si="103"/>
        <v>-</v>
      </c>
      <c r="AU58" s="212" t="str">
        <f t="shared" si="103"/>
        <v>-</v>
      </c>
      <c r="AV58" s="212" t="str">
        <f t="shared" si="103"/>
        <v>-</v>
      </c>
      <c r="AW58" s="212" t="str">
        <f t="shared" si="103"/>
        <v>-</v>
      </c>
      <c r="AX58" s="212" t="str">
        <f t="shared" si="103"/>
        <v>-</v>
      </c>
      <c r="AY58" s="212" t="str">
        <f t="shared" si="103"/>
        <v>-</v>
      </c>
      <c r="AZ58" s="212" t="str">
        <f t="shared" si="103"/>
        <v>-</v>
      </c>
      <c r="BA58" s="212" t="str">
        <f t="shared" si="103"/>
        <v>-</v>
      </c>
      <c r="BB58" s="212" t="str">
        <f t="shared" si="103"/>
        <v>-</v>
      </c>
      <c r="BC58" s="213" t="str">
        <f t="shared" si="103"/>
        <v>-</v>
      </c>
      <c r="BD58" s="216">
        <v>0.2</v>
      </c>
      <c r="BE58" s="212">
        <v>22</v>
      </c>
      <c r="BF58" s="212">
        <v>3</v>
      </c>
      <c r="BG58" s="212">
        <v>30</v>
      </c>
      <c r="BH58" s="212">
        <v>2</v>
      </c>
      <c r="BI58" s="213">
        <v>6.3</v>
      </c>
      <c r="BJ58" s="200"/>
    </row>
    <row r="59" spans="1:102" hidden="1" x14ac:dyDescent="0.3"/>
    <row r="60" spans="1:102" hidden="1" x14ac:dyDescent="0.3"/>
    <row r="61" spans="1:102" s="175" customFormat="1" ht="15.75" hidden="1" thickBot="1" x14ac:dyDescent="0.35">
      <c r="A61" s="799"/>
      <c r="O61" s="176" t="s">
        <v>239</v>
      </c>
      <c r="P61" s="177" t="s">
        <v>234</v>
      </c>
      <c r="Q61" s="177"/>
      <c r="R61" s="178" t="s">
        <v>233</v>
      </c>
      <c r="S61" s="179"/>
      <c r="T61" s="179"/>
      <c r="U61" s="179"/>
      <c r="V61" s="179"/>
      <c r="W61" s="179"/>
      <c r="X61" s="180"/>
      <c r="Y61" s="179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E61" s="179"/>
      <c r="BF61" s="179"/>
      <c r="BG61" s="179"/>
      <c r="BH61" s="179"/>
      <c r="BI61" s="179"/>
      <c r="BJ61" s="179"/>
      <c r="BM61" s="179"/>
      <c r="BN61" s="179"/>
      <c r="BO61" s="179"/>
      <c r="BP61" s="179"/>
      <c r="BQ61" s="179"/>
      <c r="BR61" s="179"/>
      <c r="BS61" s="179"/>
      <c r="BT61" s="179"/>
      <c r="BU61" s="181"/>
      <c r="BV61" s="181"/>
      <c r="BW61" s="181"/>
      <c r="BX61" s="181"/>
      <c r="BY61" s="181"/>
      <c r="BZ61" s="181"/>
      <c r="CA61" s="181"/>
      <c r="CB61" s="181"/>
      <c r="CC61" s="181"/>
      <c r="CD61" s="181"/>
      <c r="CE61" s="181"/>
      <c r="CF61" s="181"/>
      <c r="CG61" s="181"/>
      <c r="CH61" s="181"/>
      <c r="CI61" s="181"/>
      <c r="CJ61" s="181"/>
      <c r="CK61" s="181"/>
      <c r="CL61" s="181"/>
      <c r="CM61" s="181"/>
      <c r="CN61" s="181"/>
      <c r="CO61" s="181"/>
      <c r="CP61" s="181"/>
      <c r="CQ61" s="181"/>
      <c r="CR61" s="181"/>
      <c r="CS61" s="181"/>
      <c r="CT61" s="181"/>
      <c r="CU61" s="181"/>
      <c r="CV61" s="181"/>
      <c r="CW61" s="181"/>
      <c r="CX61" s="181"/>
    </row>
    <row r="62" spans="1:102" s="175" customFormat="1" ht="75" hidden="1" thickBot="1" x14ac:dyDescent="0.35">
      <c r="A62" s="799"/>
      <c r="P62" s="179"/>
      <c r="Q62" s="179"/>
      <c r="R62" s="182" t="s">
        <v>119</v>
      </c>
      <c r="S62" s="182" t="s">
        <v>120</v>
      </c>
      <c r="T62" s="183" t="s">
        <v>91</v>
      </c>
      <c r="U62" s="183" t="s">
        <v>85</v>
      </c>
      <c r="V62" s="183" t="s">
        <v>86</v>
      </c>
      <c r="W62" s="183" t="s">
        <v>87</v>
      </c>
      <c r="X62" s="183" t="s">
        <v>88</v>
      </c>
      <c r="Y62" s="184" t="s">
        <v>89</v>
      </c>
      <c r="Z62" s="185" t="s">
        <v>92</v>
      </c>
      <c r="AA62" s="183" t="s">
        <v>93</v>
      </c>
      <c r="AB62" s="183" t="s">
        <v>94</v>
      </c>
      <c r="AC62" s="183" t="s">
        <v>95</v>
      </c>
      <c r="AD62" s="183" t="s">
        <v>96</v>
      </c>
      <c r="AE62" s="183" t="s">
        <v>97</v>
      </c>
      <c r="AF62" s="183" t="s">
        <v>98</v>
      </c>
      <c r="AG62" s="183" t="s">
        <v>105</v>
      </c>
      <c r="AH62" s="183" t="s">
        <v>104</v>
      </c>
      <c r="AI62" s="183" t="s">
        <v>99</v>
      </c>
      <c r="AJ62" s="183" t="s">
        <v>100</v>
      </c>
      <c r="AK62" s="183" t="s">
        <v>101</v>
      </c>
      <c r="AL62" s="183" t="s">
        <v>102</v>
      </c>
      <c r="AM62" s="184" t="s">
        <v>103</v>
      </c>
      <c r="AN62" s="186"/>
      <c r="AO62" s="186"/>
      <c r="AP62" s="187" t="s">
        <v>92</v>
      </c>
      <c r="AQ62" s="188" t="s">
        <v>93</v>
      </c>
      <c r="AR62" s="188" t="s">
        <v>94</v>
      </c>
      <c r="AS62" s="188" t="s">
        <v>95</v>
      </c>
      <c r="AT62" s="188" t="s">
        <v>96</v>
      </c>
      <c r="AU62" s="188" t="s">
        <v>97</v>
      </c>
      <c r="AV62" s="188" t="s">
        <v>98</v>
      </c>
      <c r="AW62" s="188" t="s">
        <v>105</v>
      </c>
      <c r="AX62" s="188" t="s">
        <v>104</v>
      </c>
      <c r="AY62" s="188" t="s">
        <v>99</v>
      </c>
      <c r="AZ62" s="188" t="s">
        <v>100</v>
      </c>
      <c r="BA62" s="188" t="s">
        <v>101</v>
      </c>
      <c r="BB62" s="188" t="s">
        <v>102</v>
      </c>
      <c r="BC62" s="189" t="s">
        <v>103</v>
      </c>
      <c r="BD62" s="190" t="s">
        <v>50</v>
      </c>
      <c r="BE62" s="183" t="s">
        <v>51</v>
      </c>
      <c r="BF62" s="183" t="s">
        <v>52</v>
      </c>
      <c r="BG62" s="183" t="s">
        <v>117</v>
      </c>
      <c r="BH62" s="191" t="s">
        <v>4</v>
      </c>
      <c r="BI62" s="184" t="s">
        <v>54</v>
      </c>
      <c r="BJ62" s="192"/>
      <c r="BM62" s="179"/>
      <c r="BN62" s="179"/>
      <c r="BO62" s="179"/>
      <c r="BP62" s="179"/>
      <c r="BQ62" s="179"/>
      <c r="BR62" s="179"/>
      <c r="BS62" s="179"/>
      <c r="BT62" s="179"/>
      <c r="BU62" s="181"/>
      <c r="BV62" s="181"/>
      <c r="BW62" s="181"/>
      <c r="BX62" s="181"/>
      <c r="BY62" s="181"/>
      <c r="BZ62" s="181"/>
      <c r="CA62" s="181"/>
      <c r="CB62" s="181"/>
      <c r="CC62" s="181"/>
      <c r="CD62" s="181"/>
      <c r="CE62" s="181"/>
      <c r="CF62" s="181"/>
      <c r="CG62" s="181"/>
      <c r="CH62" s="181"/>
      <c r="CI62" s="181"/>
      <c r="CJ62" s="181"/>
      <c r="CK62" s="181"/>
      <c r="CL62" s="181"/>
      <c r="CM62" s="181"/>
      <c r="CN62" s="181"/>
      <c r="CO62" s="181"/>
      <c r="CP62" s="181"/>
      <c r="CQ62" s="181"/>
      <c r="CR62" s="181"/>
      <c r="CS62" s="181"/>
      <c r="CT62" s="181"/>
      <c r="CU62" s="181"/>
      <c r="CV62" s="181"/>
      <c r="CW62" s="181"/>
      <c r="CX62" s="181"/>
    </row>
    <row r="63" spans="1:102" hidden="1" x14ac:dyDescent="0.3">
      <c r="A63" s="433"/>
      <c r="P63" s="181" t="s">
        <v>146</v>
      </c>
      <c r="R63" s="193" t="s">
        <v>682</v>
      </c>
      <c r="S63" s="193" t="s">
        <v>682</v>
      </c>
      <c r="T63" s="194">
        <v>953.96</v>
      </c>
      <c r="U63" s="195">
        <v>38941.65</v>
      </c>
      <c r="V63" s="195">
        <v>34559.43</v>
      </c>
      <c r="W63" s="195">
        <v>34592.86</v>
      </c>
      <c r="X63" s="195">
        <v>48464.75</v>
      </c>
      <c r="Y63" s="196">
        <v>48464.75</v>
      </c>
      <c r="Z63" s="194" t="s">
        <v>682</v>
      </c>
      <c r="AA63" s="195" t="s">
        <v>682</v>
      </c>
      <c r="AB63" s="217">
        <v>50010</v>
      </c>
      <c r="AC63" s="217">
        <v>50150</v>
      </c>
      <c r="AD63" s="217">
        <v>50170</v>
      </c>
      <c r="AE63" s="195" t="s">
        <v>682</v>
      </c>
      <c r="AF63" s="195" t="s">
        <v>682</v>
      </c>
      <c r="AG63" s="195">
        <v>143.6</v>
      </c>
      <c r="AH63" s="217">
        <v>50050</v>
      </c>
      <c r="AI63" s="217">
        <v>25680</v>
      </c>
      <c r="AJ63" s="217">
        <v>20030</v>
      </c>
      <c r="AK63" s="217">
        <v>20060</v>
      </c>
      <c r="AL63" s="217">
        <v>15050</v>
      </c>
      <c r="AM63" s="218">
        <v>15050</v>
      </c>
      <c r="AN63" s="219"/>
      <c r="AO63" s="219"/>
      <c r="AP63" s="194" t="str">
        <f t="shared" ref="AP63:BC68" si="104">Z63</f>
        <v>-</v>
      </c>
      <c r="AQ63" s="195" t="str">
        <f t="shared" si="104"/>
        <v>-</v>
      </c>
      <c r="AR63" s="217">
        <f t="shared" si="104"/>
        <v>50010</v>
      </c>
      <c r="AS63" s="217">
        <f t="shared" si="104"/>
        <v>50150</v>
      </c>
      <c r="AT63" s="217">
        <f t="shared" si="104"/>
        <v>50170</v>
      </c>
      <c r="AU63" s="195" t="str">
        <f t="shared" si="104"/>
        <v>-</v>
      </c>
      <c r="AV63" s="195" t="str">
        <f t="shared" si="104"/>
        <v>-</v>
      </c>
      <c r="AW63" s="195">
        <f t="shared" si="104"/>
        <v>143.6</v>
      </c>
      <c r="AX63" s="217">
        <f t="shared" si="104"/>
        <v>50050</v>
      </c>
      <c r="AY63" s="217">
        <f t="shared" si="104"/>
        <v>25680</v>
      </c>
      <c r="AZ63" s="217">
        <f t="shared" si="104"/>
        <v>20030</v>
      </c>
      <c r="BA63" s="217">
        <f t="shared" si="104"/>
        <v>20060</v>
      </c>
      <c r="BB63" s="217">
        <f t="shared" si="104"/>
        <v>15050</v>
      </c>
      <c r="BC63" s="218">
        <f t="shared" si="104"/>
        <v>15050</v>
      </c>
      <c r="BD63" s="194">
        <v>143.6</v>
      </c>
      <c r="BE63" s="217">
        <v>50050</v>
      </c>
      <c r="BF63" s="217">
        <v>1930</v>
      </c>
      <c r="BG63" s="217">
        <v>125600</v>
      </c>
      <c r="BH63" s="195">
        <v>7378</v>
      </c>
      <c r="BI63" s="218">
        <v>278100</v>
      </c>
      <c r="BJ63" s="220"/>
    </row>
    <row r="64" spans="1:102" hidden="1" x14ac:dyDescent="0.3">
      <c r="A64" s="433"/>
      <c r="B64" s="201"/>
      <c r="P64" s="181" t="s">
        <v>16</v>
      </c>
      <c r="R64" s="202" t="s">
        <v>682</v>
      </c>
      <c r="S64" s="202" t="s">
        <v>682</v>
      </c>
      <c r="T64" s="203">
        <v>6</v>
      </c>
      <c r="U64" s="204">
        <v>24</v>
      </c>
      <c r="V64" s="204">
        <v>111.69</v>
      </c>
      <c r="W64" s="204">
        <v>1002.14</v>
      </c>
      <c r="X64" s="204">
        <v>7890.64</v>
      </c>
      <c r="Y64" s="205">
        <v>5538.72</v>
      </c>
      <c r="Z64" s="203">
        <v>36.31</v>
      </c>
      <c r="AA64" s="204">
        <v>90.83</v>
      </c>
      <c r="AB64" s="204">
        <v>21.78</v>
      </c>
      <c r="AC64" s="204">
        <v>111.6</v>
      </c>
      <c r="AD64" s="221">
        <v>8191</v>
      </c>
      <c r="AE64" s="221">
        <v>178000</v>
      </c>
      <c r="AF64" s="221">
        <v>9753</v>
      </c>
      <c r="AG64" s="222">
        <v>0.1</v>
      </c>
      <c r="AH64" s="204">
        <v>9.16</v>
      </c>
      <c r="AI64" s="204">
        <v>29.86</v>
      </c>
      <c r="AJ64" s="204">
        <v>111.9</v>
      </c>
      <c r="AK64" s="204">
        <v>328.8</v>
      </c>
      <c r="AL64" s="221">
        <v>2443</v>
      </c>
      <c r="AM64" s="223">
        <v>2758</v>
      </c>
      <c r="AN64" s="224"/>
      <c r="AO64" s="224"/>
      <c r="AP64" s="203">
        <f t="shared" si="104"/>
        <v>36.31</v>
      </c>
      <c r="AQ64" s="204">
        <f t="shared" si="104"/>
        <v>90.83</v>
      </c>
      <c r="AR64" s="204">
        <f t="shared" si="104"/>
        <v>21.78</v>
      </c>
      <c r="AS64" s="204">
        <f t="shared" si="104"/>
        <v>111.6</v>
      </c>
      <c r="AT64" s="221">
        <f t="shared" si="104"/>
        <v>8191</v>
      </c>
      <c r="AU64" s="221">
        <f t="shared" si="104"/>
        <v>178000</v>
      </c>
      <c r="AV64" s="221">
        <f t="shared" si="104"/>
        <v>9753</v>
      </c>
      <c r="AW64" s="222">
        <f t="shared" si="104"/>
        <v>0.1</v>
      </c>
      <c r="AX64" s="204">
        <f t="shared" si="104"/>
        <v>9.16</v>
      </c>
      <c r="AY64" s="204">
        <f t="shared" si="104"/>
        <v>29.86</v>
      </c>
      <c r="AZ64" s="204">
        <f t="shared" si="104"/>
        <v>111.9</v>
      </c>
      <c r="BA64" s="204">
        <f t="shared" si="104"/>
        <v>328.8</v>
      </c>
      <c r="BB64" s="221">
        <f t="shared" si="104"/>
        <v>2443</v>
      </c>
      <c r="BC64" s="223">
        <f t="shared" si="104"/>
        <v>2758</v>
      </c>
      <c r="BD64" s="225">
        <v>0.1</v>
      </c>
      <c r="BE64" s="204">
        <v>9.16</v>
      </c>
      <c r="BF64" s="204">
        <v>0.32</v>
      </c>
      <c r="BG64" s="204">
        <v>6.36</v>
      </c>
      <c r="BH64" s="204">
        <v>1.51</v>
      </c>
      <c r="BI64" s="205">
        <v>3.72</v>
      </c>
      <c r="BJ64" s="200"/>
    </row>
    <row r="65" spans="1:102" ht="14.45" hidden="1" customHeight="1" x14ac:dyDescent="0.3">
      <c r="A65" s="433"/>
      <c r="B65" s="201"/>
      <c r="P65" s="181" t="s">
        <v>1</v>
      </c>
      <c r="R65" s="202" t="s">
        <v>682</v>
      </c>
      <c r="S65" s="202" t="s">
        <v>682</v>
      </c>
      <c r="T65" s="203">
        <v>6</v>
      </c>
      <c r="U65" s="204">
        <v>24.03</v>
      </c>
      <c r="V65" s="204">
        <v>116.43</v>
      </c>
      <c r="W65" s="204">
        <v>1726.81</v>
      </c>
      <c r="X65" s="204">
        <v>8582.4</v>
      </c>
      <c r="Y65" s="205">
        <v>9369.0300000000007</v>
      </c>
      <c r="Z65" s="203">
        <v>36.340000000000003</v>
      </c>
      <c r="AA65" s="204">
        <v>90.87</v>
      </c>
      <c r="AB65" s="204">
        <v>21.8</v>
      </c>
      <c r="AC65" s="204">
        <v>111.8</v>
      </c>
      <c r="AD65" s="221">
        <v>8757</v>
      </c>
      <c r="AE65" s="221">
        <v>194000</v>
      </c>
      <c r="AF65" s="221">
        <v>194100</v>
      </c>
      <c r="AG65" s="222">
        <v>0.1</v>
      </c>
      <c r="AH65" s="204">
        <v>9.75</v>
      </c>
      <c r="AI65" s="204">
        <v>31.57</v>
      </c>
      <c r="AJ65" s="204">
        <v>128.9</v>
      </c>
      <c r="AK65" s="204">
        <v>601</v>
      </c>
      <c r="AL65" s="221">
        <v>2657</v>
      </c>
      <c r="AM65" s="223">
        <v>2909</v>
      </c>
      <c r="AN65" s="224"/>
      <c r="AO65" s="224"/>
      <c r="AP65" s="203">
        <f t="shared" si="104"/>
        <v>36.340000000000003</v>
      </c>
      <c r="AQ65" s="204">
        <f t="shared" si="104"/>
        <v>90.87</v>
      </c>
      <c r="AR65" s="204">
        <f t="shared" si="104"/>
        <v>21.8</v>
      </c>
      <c r="AS65" s="204">
        <f t="shared" si="104"/>
        <v>111.8</v>
      </c>
      <c r="AT65" s="221">
        <f t="shared" si="104"/>
        <v>8757</v>
      </c>
      <c r="AU65" s="221">
        <f t="shared" si="104"/>
        <v>194000</v>
      </c>
      <c r="AV65" s="221">
        <f t="shared" si="104"/>
        <v>194100</v>
      </c>
      <c r="AW65" s="222">
        <f t="shared" si="104"/>
        <v>0.1</v>
      </c>
      <c r="AX65" s="204">
        <f t="shared" si="104"/>
        <v>9.75</v>
      </c>
      <c r="AY65" s="204">
        <f t="shared" si="104"/>
        <v>31.57</v>
      </c>
      <c r="AZ65" s="204">
        <f t="shared" si="104"/>
        <v>128.9</v>
      </c>
      <c r="BA65" s="204">
        <f t="shared" si="104"/>
        <v>601</v>
      </c>
      <c r="BB65" s="221">
        <f t="shared" si="104"/>
        <v>2657</v>
      </c>
      <c r="BC65" s="223">
        <f t="shared" si="104"/>
        <v>2909</v>
      </c>
      <c r="BD65" s="225">
        <v>0.1</v>
      </c>
      <c r="BE65" s="204">
        <v>9.75</v>
      </c>
      <c r="BF65" s="204">
        <v>0.35</v>
      </c>
      <c r="BG65" s="204">
        <v>6.45</v>
      </c>
      <c r="BH65" s="204">
        <v>2.2400000000000002</v>
      </c>
      <c r="BI65" s="205">
        <v>3.72</v>
      </c>
      <c r="BJ65" s="200"/>
    </row>
    <row r="66" spans="1:102" hidden="1" x14ac:dyDescent="0.3">
      <c r="A66" s="433"/>
      <c r="B66" s="209"/>
      <c r="P66" s="181" t="s">
        <v>147</v>
      </c>
      <c r="R66" s="202" t="s">
        <v>682</v>
      </c>
      <c r="S66" s="202" t="s">
        <v>682</v>
      </c>
      <c r="T66" s="203">
        <v>6</v>
      </c>
      <c r="U66" s="204">
        <v>1330.42</v>
      </c>
      <c r="V66" s="204">
        <v>34559.43</v>
      </c>
      <c r="W66" s="204">
        <v>34592.86</v>
      </c>
      <c r="X66" s="204">
        <v>48464.75</v>
      </c>
      <c r="Y66" s="205">
        <v>48464.75</v>
      </c>
      <c r="Z66" s="203">
        <v>411.7</v>
      </c>
      <c r="AA66" s="204" t="s">
        <v>682</v>
      </c>
      <c r="AB66" s="221">
        <v>50010</v>
      </c>
      <c r="AC66" s="221">
        <v>50150</v>
      </c>
      <c r="AD66" s="221">
        <v>50170</v>
      </c>
      <c r="AE66" s="204" t="s">
        <v>682</v>
      </c>
      <c r="AF66" s="204" t="s">
        <v>682</v>
      </c>
      <c r="AG66" s="204">
        <v>0.7</v>
      </c>
      <c r="AH66" s="204">
        <v>125</v>
      </c>
      <c r="AI66" s="204">
        <v>406.7</v>
      </c>
      <c r="AJ66" s="221">
        <v>20030</v>
      </c>
      <c r="AK66" s="221">
        <v>20060</v>
      </c>
      <c r="AL66" s="221">
        <v>15050</v>
      </c>
      <c r="AM66" s="223">
        <v>15050</v>
      </c>
      <c r="AN66" s="224"/>
      <c r="AO66" s="224"/>
      <c r="AP66" s="203">
        <f t="shared" si="104"/>
        <v>411.7</v>
      </c>
      <c r="AQ66" s="204" t="str">
        <f t="shared" si="104"/>
        <v>-</v>
      </c>
      <c r="AR66" s="221">
        <f t="shared" si="104"/>
        <v>50010</v>
      </c>
      <c r="AS66" s="221">
        <f t="shared" si="104"/>
        <v>50150</v>
      </c>
      <c r="AT66" s="221">
        <f t="shared" si="104"/>
        <v>50170</v>
      </c>
      <c r="AU66" s="204" t="str">
        <f t="shared" si="104"/>
        <v>-</v>
      </c>
      <c r="AV66" s="204" t="str">
        <f t="shared" si="104"/>
        <v>-</v>
      </c>
      <c r="AW66" s="204">
        <f t="shared" si="104"/>
        <v>0.7</v>
      </c>
      <c r="AX66" s="204">
        <f t="shared" si="104"/>
        <v>125</v>
      </c>
      <c r="AY66" s="204">
        <f t="shared" si="104"/>
        <v>406.7</v>
      </c>
      <c r="AZ66" s="221">
        <f t="shared" si="104"/>
        <v>20030</v>
      </c>
      <c r="BA66" s="221">
        <f t="shared" si="104"/>
        <v>20060</v>
      </c>
      <c r="BB66" s="221">
        <f t="shared" si="104"/>
        <v>15050</v>
      </c>
      <c r="BC66" s="223">
        <f t="shared" si="104"/>
        <v>15050</v>
      </c>
      <c r="BD66" s="203">
        <v>0.7</v>
      </c>
      <c r="BE66" s="204">
        <v>125</v>
      </c>
      <c r="BF66" s="204">
        <v>3.21</v>
      </c>
      <c r="BG66" s="204">
        <v>74.94</v>
      </c>
      <c r="BH66" s="204">
        <v>43.48</v>
      </c>
      <c r="BI66" s="205">
        <v>29.56</v>
      </c>
      <c r="BJ66" s="200"/>
    </row>
    <row r="67" spans="1:102" ht="15.75" hidden="1" thickBot="1" x14ac:dyDescent="0.35">
      <c r="A67" s="433"/>
      <c r="P67" s="181" t="s">
        <v>148</v>
      </c>
      <c r="R67" s="210" t="s">
        <v>682</v>
      </c>
      <c r="S67" s="210" t="s">
        <v>682</v>
      </c>
      <c r="T67" s="211">
        <v>9</v>
      </c>
      <c r="U67" s="212">
        <v>1357.03</v>
      </c>
      <c r="V67" s="212">
        <v>199867.7</v>
      </c>
      <c r="W67" s="212">
        <v>208645.78</v>
      </c>
      <c r="X67" s="212">
        <v>250568.98</v>
      </c>
      <c r="Y67" s="213">
        <v>250636.97</v>
      </c>
      <c r="Z67" s="211">
        <v>422.5</v>
      </c>
      <c r="AA67" s="212" t="s">
        <v>682</v>
      </c>
      <c r="AB67" s="226">
        <v>195100</v>
      </c>
      <c r="AC67" s="226">
        <v>300800</v>
      </c>
      <c r="AD67" s="226">
        <v>304200</v>
      </c>
      <c r="AE67" s="212" t="s">
        <v>682</v>
      </c>
      <c r="AF67" s="212" t="s">
        <v>682</v>
      </c>
      <c r="AG67" s="212">
        <v>0.7</v>
      </c>
      <c r="AH67" s="212">
        <v>126.1</v>
      </c>
      <c r="AI67" s="212">
        <v>409.1</v>
      </c>
      <c r="AJ67" s="226">
        <v>112100</v>
      </c>
      <c r="AK67" s="226">
        <v>120400</v>
      </c>
      <c r="AL67" s="226">
        <v>91160</v>
      </c>
      <c r="AM67" s="227">
        <v>91190</v>
      </c>
      <c r="AN67" s="228"/>
      <c r="AO67" s="228"/>
      <c r="AP67" s="211">
        <f t="shared" si="104"/>
        <v>422.5</v>
      </c>
      <c r="AQ67" s="212" t="str">
        <f t="shared" si="104"/>
        <v>-</v>
      </c>
      <c r="AR67" s="226">
        <f t="shared" si="104"/>
        <v>195100</v>
      </c>
      <c r="AS67" s="226">
        <f t="shared" si="104"/>
        <v>300800</v>
      </c>
      <c r="AT67" s="226">
        <f t="shared" si="104"/>
        <v>304200</v>
      </c>
      <c r="AU67" s="212" t="str">
        <f t="shared" si="104"/>
        <v>-</v>
      </c>
      <c r="AV67" s="212" t="str">
        <f t="shared" si="104"/>
        <v>-</v>
      </c>
      <c r="AW67" s="212">
        <f t="shared" si="104"/>
        <v>0.7</v>
      </c>
      <c r="AX67" s="212">
        <f t="shared" si="104"/>
        <v>126.1</v>
      </c>
      <c r="AY67" s="212">
        <f t="shared" si="104"/>
        <v>409.1</v>
      </c>
      <c r="AZ67" s="226">
        <f t="shared" si="104"/>
        <v>112100</v>
      </c>
      <c r="BA67" s="226">
        <f t="shared" si="104"/>
        <v>120400</v>
      </c>
      <c r="BB67" s="226">
        <f t="shared" si="104"/>
        <v>91160</v>
      </c>
      <c r="BC67" s="227">
        <f t="shared" si="104"/>
        <v>91190</v>
      </c>
      <c r="BD67" s="211">
        <v>0.7</v>
      </c>
      <c r="BE67" s="212">
        <v>126.1</v>
      </c>
      <c r="BF67" s="212">
        <v>3.21</v>
      </c>
      <c r="BG67" s="212">
        <v>76.63</v>
      </c>
      <c r="BH67" s="212">
        <v>43.48</v>
      </c>
      <c r="BI67" s="213">
        <v>29.56</v>
      </c>
      <c r="BJ67" s="200"/>
    </row>
    <row r="68" spans="1:102" hidden="1" x14ac:dyDescent="0.3">
      <c r="A68" s="433"/>
      <c r="P68" s="229" t="s">
        <v>238</v>
      </c>
      <c r="Q68" s="229"/>
      <c r="Z68" s="230">
        <v>626.12</v>
      </c>
      <c r="AA68" s="231">
        <v>341.22</v>
      </c>
      <c r="AB68" s="230">
        <v>187.83</v>
      </c>
      <c r="AC68" s="230">
        <v>114.41</v>
      </c>
      <c r="AD68" s="230">
        <v>50.74</v>
      </c>
      <c r="AE68" s="230">
        <v>20.98</v>
      </c>
      <c r="AF68" s="230">
        <v>2.15</v>
      </c>
      <c r="AG68" s="230">
        <v>2373.06</v>
      </c>
      <c r="AH68" s="230">
        <v>1066.04</v>
      </c>
      <c r="AI68" s="230">
        <v>1391.47</v>
      </c>
      <c r="AJ68" s="230">
        <v>841.71</v>
      </c>
      <c r="AK68" s="230">
        <v>388.02</v>
      </c>
      <c r="AL68" s="230">
        <v>137.16999999999999</v>
      </c>
      <c r="AM68" s="230">
        <v>11.05</v>
      </c>
      <c r="AN68" s="230"/>
      <c r="AO68" s="230"/>
      <c r="AP68" s="230">
        <f t="shared" si="104"/>
        <v>626.12</v>
      </c>
      <c r="AQ68" s="230">
        <f t="shared" si="104"/>
        <v>341.22</v>
      </c>
      <c r="AR68" s="230">
        <f t="shared" si="104"/>
        <v>187.83</v>
      </c>
      <c r="AS68" s="230">
        <f t="shared" si="104"/>
        <v>114.41</v>
      </c>
      <c r="AT68" s="230">
        <f t="shared" si="104"/>
        <v>50.74</v>
      </c>
      <c r="AU68" s="230">
        <f t="shared" si="104"/>
        <v>20.98</v>
      </c>
      <c r="AV68" s="230">
        <f t="shared" si="104"/>
        <v>2.15</v>
      </c>
      <c r="AW68" s="230">
        <f t="shared" si="104"/>
        <v>2373.06</v>
      </c>
      <c r="AX68" s="230">
        <f t="shared" si="104"/>
        <v>1066.04</v>
      </c>
      <c r="AY68" s="230">
        <f t="shared" si="104"/>
        <v>1391.47</v>
      </c>
      <c r="AZ68" s="230">
        <f t="shared" si="104"/>
        <v>841.71</v>
      </c>
      <c r="BA68" s="230">
        <f t="shared" si="104"/>
        <v>388.02</v>
      </c>
      <c r="BB68" s="230">
        <f t="shared" si="104"/>
        <v>137.16999999999999</v>
      </c>
      <c r="BC68" s="230">
        <f t="shared" si="104"/>
        <v>11.05</v>
      </c>
      <c r="BD68" s="232">
        <v>2373.06</v>
      </c>
      <c r="BE68" s="232">
        <v>1066.04</v>
      </c>
      <c r="BF68" s="232">
        <v>486</v>
      </c>
      <c r="BG68" s="232">
        <v>544.61</v>
      </c>
      <c r="BH68" s="232">
        <v>13645.95</v>
      </c>
      <c r="BI68" s="232">
        <v>597.25</v>
      </c>
      <c r="BJ68" s="232"/>
    </row>
    <row r="69" spans="1:102" hidden="1" x14ac:dyDescent="0.3">
      <c r="A69" s="433"/>
    </row>
    <row r="70" spans="1:102" hidden="1" x14ac:dyDescent="0.3">
      <c r="A70" s="433"/>
      <c r="R70" s="181" t="s">
        <v>235</v>
      </c>
    </row>
    <row r="71" spans="1:102" hidden="1" x14ac:dyDescent="0.3">
      <c r="A71" s="433"/>
      <c r="R71" s="181" t="s">
        <v>236</v>
      </c>
    </row>
    <row r="72" spans="1:102" hidden="1" x14ac:dyDescent="0.3">
      <c r="A72" s="433"/>
      <c r="R72" s="181" t="s">
        <v>237</v>
      </c>
    </row>
    <row r="73" spans="1:102" hidden="1" x14ac:dyDescent="0.3">
      <c r="A73" s="433"/>
    </row>
    <row r="74" spans="1:102" hidden="1" x14ac:dyDescent="0.3">
      <c r="A74" s="433"/>
    </row>
    <row r="75" spans="1:102" s="175" customFormat="1" ht="15.75" hidden="1" thickBot="1" x14ac:dyDescent="0.35">
      <c r="A75" s="799"/>
      <c r="O75" s="176" t="s">
        <v>240</v>
      </c>
      <c r="P75" s="177" t="s">
        <v>234</v>
      </c>
      <c r="Q75" s="177"/>
      <c r="R75" s="178" t="s">
        <v>233</v>
      </c>
      <c r="S75" s="179"/>
      <c r="T75" s="179"/>
      <c r="U75" s="179"/>
      <c r="V75" s="179"/>
      <c r="W75" s="179"/>
      <c r="X75" s="180"/>
      <c r="Y75" s="179"/>
      <c r="Z75" s="181"/>
      <c r="AA75" s="181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1"/>
      <c r="AM75" s="181"/>
      <c r="AN75" s="181"/>
      <c r="AO75" s="181"/>
      <c r="AP75" s="181"/>
      <c r="AQ75" s="181"/>
      <c r="AR75" s="181"/>
      <c r="AS75" s="181"/>
      <c r="AT75" s="181"/>
      <c r="AU75" s="181"/>
      <c r="AV75" s="181"/>
      <c r="AW75" s="181"/>
      <c r="AX75" s="181"/>
      <c r="AY75" s="181"/>
      <c r="AZ75" s="181"/>
      <c r="BA75" s="181"/>
      <c r="BB75" s="181"/>
      <c r="BC75" s="181"/>
      <c r="BE75" s="179"/>
      <c r="BF75" s="179"/>
      <c r="BG75" s="179"/>
      <c r="BH75" s="179"/>
      <c r="BI75" s="179"/>
      <c r="BJ75" s="179"/>
      <c r="BM75" s="179"/>
      <c r="BN75" s="179"/>
      <c r="BO75" s="179"/>
      <c r="BP75" s="179"/>
      <c r="BQ75" s="179"/>
      <c r="BR75" s="179"/>
      <c r="BS75" s="179"/>
      <c r="BT75" s="179"/>
      <c r="BU75" s="181"/>
      <c r="BV75" s="181"/>
      <c r="BW75" s="181"/>
      <c r="BX75" s="181"/>
      <c r="BY75" s="181"/>
      <c r="BZ75" s="181"/>
      <c r="CA75" s="181"/>
      <c r="CB75" s="181"/>
      <c r="CC75" s="181"/>
      <c r="CD75" s="181"/>
      <c r="CE75" s="181"/>
      <c r="CF75" s="181"/>
      <c r="CG75" s="181"/>
      <c r="CH75" s="181"/>
      <c r="CI75" s="181"/>
      <c r="CJ75" s="181"/>
      <c r="CK75" s="181"/>
      <c r="CL75" s="181"/>
      <c r="CM75" s="181"/>
      <c r="CN75" s="181"/>
      <c r="CO75" s="181"/>
      <c r="CP75" s="181"/>
      <c r="CQ75" s="181"/>
      <c r="CR75" s="181"/>
      <c r="CS75" s="181"/>
      <c r="CT75" s="181"/>
      <c r="CU75" s="181"/>
      <c r="CV75" s="181"/>
      <c r="CW75" s="181"/>
      <c r="CX75" s="181"/>
    </row>
    <row r="76" spans="1:102" s="175" customFormat="1" ht="75" hidden="1" thickBot="1" x14ac:dyDescent="0.35">
      <c r="A76" s="799"/>
      <c r="P76" s="179"/>
      <c r="Q76" s="179"/>
      <c r="R76" s="182" t="s">
        <v>119</v>
      </c>
      <c r="S76" s="182" t="s">
        <v>120</v>
      </c>
      <c r="T76" s="183" t="s">
        <v>91</v>
      </c>
      <c r="U76" s="183" t="s">
        <v>85</v>
      </c>
      <c r="V76" s="183" t="s">
        <v>86</v>
      </c>
      <c r="W76" s="183" t="s">
        <v>87</v>
      </c>
      <c r="X76" s="183" t="s">
        <v>88</v>
      </c>
      <c r="Y76" s="184" t="s">
        <v>89</v>
      </c>
      <c r="Z76" s="185" t="s">
        <v>92</v>
      </c>
      <c r="AA76" s="183" t="s">
        <v>93</v>
      </c>
      <c r="AB76" s="183" t="s">
        <v>94</v>
      </c>
      <c r="AC76" s="183" t="s">
        <v>95</v>
      </c>
      <c r="AD76" s="183" t="s">
        <v>96</v>
      </c>
      <c r="AE76" s="183" t="s">
        <v>97</v>
      </c>
      <c r="AF76" s="183" t="s">
        <v>98</v>
      </c>
      <c r="AG76" s="183" t="s">
        <v>105</v>
      </c>
      <c r="AH76" s="183" t="s">
        <v>104</v>
      </c>
      <c r="AI76" s="183" t="s">
        <v>99</v>
      </c>
      <c r="AJ76" s="183" t="s">
        <v>100</v>
      </c>
      <c r="AK76" s="183" t="s">
        <v>101</v>
      </c>
      <c r="AL76" s="183" t="s">
        <v>102</v>
      </c>
      <c r="AM76" s="184" t="s">
        <v>103</v>
      </c>
      <c r="AN76" s="186"/>
      <c r="AO76" s="186"/>
      <c r="AP76" s="187" t="s">
        <v>92</v>
      </c>
      <c r="AQ76" s="188" t="s">
        <v>93</v>
      </c>
      <c r="AR76" s="188" t="s">
        <v>94</v>
      </c>
      <c r="AS76" s="188" t="s">
        <v>95</v>
      </c>
      <c r="AT76" s="188" t="s">
        <v>96</v>
      </c>
      <c r="AU76" s="188" t="s">
        <v>97</v>
      </c>
      <c r="AV76" s="188" t="s">
        <v>98</v>
      </c>
      <c r="AW76" s="188" t="s">
        <v>105</v>
      </c>
      <c r="AX76" s="188" t="s">
        <v>104</v>
      </c>
      <c r="AY76" s="188" t="s">
        <v>99</v>
      </c>
      <c r="AZ76" s="188" t="s">
        <v>100</v>
      </c>
      <c r="BA76" s="188" t="s">
        <v>101</v>
      </c>
      <c r="BB76" s="188" t="s">
        <v>102</v>
      </c>
      <c r="BC76" s="189" t="s">
        <v>103</v>
      </c>
      <c r="BD76" s="190" t="s">
        <v>50</v>
      </c>
      <c r="BE76" s="183" t="s">
        <v>51</v>
      </c>
      <c r="BF76" s="183" t="s">
        <v>52</v>
      </c>
      <c r="BG76" s="183" t="s">
        <v>117</v>
      </c>
      <c r="BH76" s="191" t="s">
        <v>4</v>
      </c>
      <c r="BI76" s="184" t="s">
        <v>54</v>
      </c>
      <c r="BJ76" s="192"/>
      <c r="BM76" s="179"/>
      <c r="BN76" s="179"/>
      <c r="BO76" s="179"/>
      <c r="BP76" s="179"/>
      <c r="BQ76" s="179"/>
      <c r="BR76" s="179"/>
      <c r="BS76" s="179"/>
      <c r="BT76" s="179"/>
      <c r="BU76" s="181"/>
      <c r="BV76" s="181"/>
      <c r="BW76" s="181"/>
      <c r="BX76" s="181"/>
      <c r="BY76" s="181"/>
      <c r="BZ76" s="181"/>
      <c r="CA76" s="181"/>
      <c r="CB76" s="181"/>
      <c r="CC76" s="181"/>
      <c r="CD76" s="181"/>
      <c r="CE76" s="181"/>
      <c r="CF76" s="181"/>
      <c r="CG76" s="181"/>
      <c r="CH76" s="181"/>
      <c r="CI76" s="181"/>
      <c r="CJ76" s="181"/>
      <c r="CK76" s="181"/>
      <c r="CL76" s="181"/>
      <c r="CM76" s="181"/>
      <c r="CN76" s="181"/>
      <c r="CO76" s="181"/>
      <c r="CP76" s="181"/>
      <c r="CQ76" s="181"/>
      <c r="CR76" s="181"/>
      <c r="CS76" s="181"/>
      <c r="CT76" s="181"/>
      <c r="CU76" s="181"/>
      <c r="CV76" s="181"/>
      <c r="CW76" s="181"/>
      <c r="CX76" s="181"/>
    </row>
    <row r="77" spans="1:102" hidden="1" x14ac:dyDescent="0.3">
      <c r="A77" s="433"/>
      <c r="P77" s="181" t="s">
        <v>146</v>
      </c>
      <c r="R77" s="233" t="s">
        <v>682</v>
      </c>
      <c r="S77" s="233" t="s">
        <v>682</v>
      </c>
      <c r="T77" s="234">
        <v>105</v>
      </c>
      <c r="U77" s="235">
        <v>105</v>
      </c>
      <c r="V77" s="235">
        <v>75</v>
      </c>
      <c r="W77" s="235">
        <v>75</v>
      </c>
      <c r="X77" s="235">
        <v>650</v>
      </c>
      <c r="Y77" s="236">
        <v>650</v>
      </c>
      <c r="Z77" s="234" t="s">
        <v>682</v>
      </c>
      <c r="AA77" s="235" t="s">
        <v>682</v>
      </c>
      <c r="AB77" s="235" t="s">
        <v>682</v>
      </c>
      <c r="AC77" s="235" t="s">
        <v>682</v>
      </c>
      <c r="AD77" s="235" t="s">
        <v>682</v>
      </c>
      <c r="AE77" s="235" t="s">
        <v>682</v>
      </c>
      <c r="AF77" s="235" t="s">
        <v>682</v>
      </c>
      <c r="AG77" s="235" t="s">
        <v>682</v>
      </c>
      <c r="AH77" s="235" t="s">
        <v>682</v>
      </c>
      <c r="AI77" s="235" t="s">
        <v>682</v>
      </c>
      <c r="AJ77" s="235" t="s">
        <v>682</v>
      </c>
      <c r="AK77" s="235" t="s">
        <v>682</v>
      </c>
      <c r="AL77" s="235" t="s">
        <v>682</v>
      </c>
      <c r="AM77" s="236" t="s">
        <v>682</v>
      </c>
      <c r="AN77" s="237"/>
      <c r="AO77" s="237"/>
      <c r="AP77" s="234" t="str">
        <f t="shared" ref="AP77:AP79" si="105">Z77</f>
        <v>-</v>
      </c>
      <c r="AQ77" s="235" t="str">
        <f t="shared" ref="AQ77:AQ79" si="106">AA77</f>
        <v>-</v>
      </c>
      <c r="AR77" s="235" t="str">
        <f t="shared" ref="AR77:AR79" si="107">AB77</f>
        <v>-</v>
      </c>
      <c r="AS77" s="235" t="str">
        <f t="shared" ref="AS77:AS79" si="108">AC77</f>
        <v>-</v>
      </c>
      <c r="AT77" s="235" t="str">
        <f t="shared" ref="AT77:AT79" si="109">AD77</f>
        <v>-</v>
      </c>
      <c r="AU77" s="235" t="str">
        <f t="shared" ref="AU77:AU79" si="110">AE77</f>
        <v>-</v>
      </c>
      <c r="AV77" s="235" t="str">
        <f t="shared" ref="AV77:AV79" si="111">AF77</f>
        <v>-</v>
      </c>
      <c r="AW77" s="235" t="str">
        <f t="shared" ref="AW77:AW79" si="112">AG77</f>
        <v>-</v>
      </c>
      <c r="AX77" s="235" t="str">
        <f t="shared" ref="AX77:AX79" si="113">AH77</f>
        <v>-</v>
      </c>
      <c r="AY77" s="235" t="str">
        <f t="shared" ref="AY77:AY79" si="114">AI77</f>
        <v>-</v>
      </c>
      <c r="AZ77" s="235" t="str">
        <f t="shared" ref="AZ77:AZ79" si="115">AJ77</f>
        <v>-</v>
      </c>
      <c r="BA77" s="235" t="str">
        <f t="shared" ref="BA77:BA79" si="116">AK77</f>
        <v>-</v>
      </c>
      <c r="BB77" s="235" t="str">
        <f t="shared" ref="BB77:BB79" si="117">AL77</f>
        <v>-</v>
      </c>
      <c r="BC77" s="236" t="str">
        <f t="shared" ref="BC77:BC79" si="118">AM77</f>
        <v>-</v>
      </c>
      <c r="BD77" s="234">
        <v>11</v>
      </c>
      <c r="BE77" s="235">
        <v>6</v>
      </c>
      <c r="BF77" s="235">
        <v>7.8</v>
      </c>
      <c r="BG77" s="235">
        <v>1.9</v>
      </c>
      <c r="BH77" s="235">
        <v>6.7</v>
      </c>
      <c r="BI77" s="236">
        <v>3.7</v>
      </c>
      <c r="BJ77" s="232"/>
    </row>
    <row r="78" spans="1:102" hidden="1" x14ac:dyDescent="0.3">
      <c r="A78" s="433"/>
      <c r="B78" s="201"/>
      <c r="P78" s="181" t="s">
        <v>16</v>
      </c>
      <c r="R78" s="238" t="s">
        <v>682</v>
      </c>
      <c r="S78" s="238" t="s">
        <v>682</v>
      </c>
      <c r="T78" s="239">
        <v>105</v>
      </c>
      <c r="U78" s="240">
        <v>105</v>
      </c>
      <c r="V78" s="240">
        <v>75</v>
      </c>
      <c r="W78" s="240">
        <v>75</v>
      </c>
      <c r="X78" s="240">
        <v>650</v>
      </c>
      <c r="Y78" s="241">
        <v>650</v>
      </c>
      <c r="Z78" s="239" t="s">
        <v>682</v>
      </c>
      <c r="AA78" s="240" t="s">
        <v>682</v>
      </c>
      <c r="AB78" s="240" t="s">
        <v>682</v>
      </c>
      <c r="AC78" s="240" t="s">
        <v>682</v>
      </c>
      <c r="AD78" s="240" t="s">
        <v>682</v>
      </c>
      <c r="AE78" s="240" t="s">
        <v>682</v>
      </c>
      <c r="AF78" s="240" t="s">
        <v>682</v>
      </c>
      <c r="AG78" s="240" t="s">
        <v>682</v>
      </c>
      <c r="AH78" s="240" t="s">
        <v>682</v>
      </c>
      <c r="AI78" s="240" t="s">
        <v>682</v>
      </c>
      <c r="AJ78" s="240" t="s">
        <v>682</v>
      </c>
      <c r="AK78" s="240" t="s">
        <v>682</v>
      </c>
      <c r="AL78" s="240" t="s">
        <v>682</v>
      </c>
      <c r="AM78" s="241" t="s">
        <v>682</v>
      </c>
      <c r="AN78" s="242"/>
      <c r="AO78" s="242"/>
      <c r="AP78" s="239" t="str">
        <f t="shared" si="105"/>
        <v>-</v>
      </c>
      <c r="AQ78" s="240" t="str">
        <f t="shared" si="106"/>
        <v>-</v>
      </c>
      <c r="AR78" s="240" t="str">
        <f t="shared" si="107"/>
        <v>-</v>
      </c>
      <c r="AS78" s="240" t="str">
        <f t="shared" si="108"/>
        <v>-</v>
      </c>
      <c r="AT78" s="240" t="str">
        <f t="shared" si="109"/>
        <v>-</v>
      </c>
      <c r="AU78" s="240" t="str">
        <f t="shared" si="110"/>
        <v>-</v>
      </c>
      <c r="AV78" s="240" t="str">
        <f t="shared" si="111"/>
        <v>-</v>
      </c>
      <c r="AW78" s="240" t="str">
        <f t="shared" si="112"/>
        <v>-</v>
      </c>
      <c r="AX78" s="240" t="str">
        <f t="shared" si="113"/>
        <v>-</v>
      </c>
      <c r="AY78" s="240" t="str">
        <f t="shared" si="114"/>
        <v>-</v>
      </c>
      <c r="AZ78" s="240" t="str">
        <f t="shared" si="115"/>
        <v>-</v>
      </c>
      <c r="BA78" s="240" t="str">
        <f t="shared" si="116"/>
        <v>-</v>
      </c>
      <c r="BB78" s="240" t="str">
        <f t="shared" si="117"/>
        <v>-</v>
      </c>
      <c r="BC78" s="241" t="str">
        <f t="shared" si="118"/>
        <v>-</v>
      </c>
      <c r="BD78" s="239">
        <v>6.4</v>
      </c>
      <c r="BE78" s="240">
        <v>3.6</v>
      </c>
      <c r="BF78" s="240">
        <v>4.7</v>
      </c>
      <c r="BG78" s="240">
        <v>1.1000000000000001</v>
      </c>
      <c r="BH78" s="240">
        <v>4</v>
      </c>
      <c r="BI78" s="241">
        <v>3.7</v>
      </c>
      <c r="BJ78" s="232"/>
    </row>
    <row r="79" spans="1:102" ht="14.45" hidden="1" customHeight="1" thickBot="1" x14ac:dyDescent="0.35">
      <c r="A79" s="433"/>
      <c r="B79" s="201"/>
      <c r="P79" s="181" t="s">
        <v>1</v>
      </c>
      <c r="R79" s="243" t="s">
        <v>682</v>
      </c>
      <c r="S79" s="243" t="s">
        <v>682</v>
      </c>
      <c r="T79" s="244">
        <v>105</v>
      </c>
      <c r="U79" s="245">
        <v>105</v>
      </c>
      <c r="V79" s="245">
        <v>75</v>
      </c>
      <c r="W79" s="245">
        <v>75</v>
      </c>
      <c r="X79" s="245">
        <v>650</v>
      </c>
      <c r="Y79" s="246">
        <v>650</v>
      </c>
      <c r="Z79" s="244" t="s">
        <v>682</v>
      </c>
      <c r="AA79" s="245" t="s">
        <v>682</v>
      </c>
      <c r="AB79" s="245" t="s">
        <v>682</v>
      </c>
      <c r="AC79" s="245" t="s">
        <v>682</v>
      </c>
      <c r="AD79" s="245" t="s">
        <v>682</v>
      </c>
      <c r="AE79" s="245" t="s">
        <v>682</v>
      </c>
      <c r="AF79" s="245" t="s">
        <v>682</v>
      </c>
      <c r="AG79" s="245" t="s">
        <v>682</v>
      </c>
      <c r="AH79" s="245" t="s">
        <v>682</v>
      </c>
      <c r="AI79" s="245" t="s">
        <v>682</v>
      </c>
      <c r="AJ79" s="245" t="s">
        <v>682</v>
      </c>
      <c r="AK79" s="245" t="s">
        <v>682</v>
      </c>
      <c r="AL79" s="245" t="s">
        <v>682</v>
      </c>
      <c r="AM79" s="246" t="s">
        <v>682</v>
      </c>
      <c r="AN79" s="247"/>
      <c r="AO79" s="247"/>
      <c r="AP79" s="244" t="str">
        <f t="shared" si="105"/>
        <v>-</v>
      </c>
      <c r="AQ79" s="245" t="str">
        <f t="shared" si="106"/>
        <v>-</v>
      </c>
      <c r="AR79" s="245" t="str">
        <f t="shared" si="107"/>
        <v>-</v>
      </c>
      <c r="AS79" s="245" t="str">
        <f t="shared" si="108"/>
        <v>-</v>
      </c>
      <c r="AT79" s="245" t="str">
        <f t="shared" si="109"/>
        <v>-</v>
      </c>
      <c r="AU79" s="245" t="str">
        <f t="shared" si="110"/>
        <v>-</v>
      </c>
      <c r="AV79" s="245" t="str">
        <f t="shared" si="111"/>
        <v>-</v>
      </c>
      <c r="AW79" s="245" t="str">
        <f t="shared" si="112"/>
        <v>-</v>
      </c>
      <c r="AX79" s="245" t="str">
        <f t="shared" si="113"/>
        <v>-</v>
      </c>
      <c r="AY79" s="245" t="str">
        <f t="shared" si="114"/>
        <v>-</v>
      </c>
      <c r="AZ79" s="245" t="str">
        <f t="shared" si="115"/>
        <v>-</v>
      </c>
      <c r="BA79" s="245" t="str">
        <f t="shared" si="116"/>
        <v>-</v>
      </c>
      <c r="BB79" s="245" t="str">
        <f t="shared" si="117"/>
        <v>-</v>
      </c>
      <c r="BC79" s="246" t="str">
        <f t="shared" si="118"/>
        <v>-</v>
      </c>
      <c r="BD79" s="244">
        <v>14</v>
      </c>
      <c r="BE79" s="245">
        <v>8.5</v>
      </c>
      <c r="BF79" s="245">
        <v>12</v>
      </c>
      <c r="BG79" s="245">
        <v>2</v>
      </c>
      <c r="BH79" s="245">
        <v>8</v>
      </c>
      <c r="BI79" s="246">
        <v>7.2</v>
      </c>
      <c r="BJ79" s="232"/>
    </row>
    <row r="80" spans="1:102" hidden="1" x14ac:dyDescent="0.3">
      <c r="A80" s="433"/>
    </row>
    <row r="81" spans="1:62" hidden="1" x14ac:dyDescent="0.3">
      <c r="A81" s="433"/>
    </row>
    <row r="82" spans="1:62" hidden="1" x14ac:dyDescent="0.3">
      <c r="A82" s="433"/>
    </row>
    <row r="83" spans="1:62" hidden="1" x14ac:dyDescent="0.3">
      <c r="A83" s="433"/>
    </row>
    <row r="84" spans="1:62" hidden="1" x14ac:dyDescent="0.3">
      <c r="A84" s="433"/>
    </row>
    <row r="85" spans="1:62" ht="15.75" hidden="1" thickBot="1" x14ac:dyDescent="0.35">
      <c r="A85" s="433"/>
      <c r="O85" s="248" t="s">
        <v>241</v>
      </c>
      <c r="P85" s="248" t="s">
        <v>242</v>
      </c>
      <c r="Q85" s="248"/>
    </row>
    <row r="86" spans="1:62" ht="75" hidden="1" thickBot="1" x14ac:dyDescent="0.4">
      <c r="A86" s="433"/>
      <c r="P86" s="249"/>
      <c r="Q86" s="249"/>
      <c r="R86" s="250" t="s">
        <v>119</v>
      </c>
      <c r="S86" s="251" t="s">
        <v>120</v>
      </c>
      <c r="T86" s="252" t="s">
        <v>91</v>
      </c>
      <c r="U86" s="253" t="s">
        <v>85</v>
      </c>
      <c r="V86" s="253" t="s">
        <v>86</v>
      </c>
      <c r="W86" s="253" t="s">
        <v>87</v>
      </c>
      <c r="X86" s="253" t="s">
        <v>88</v>
      </c>
      <c r="Y86" s="254" t="s">
        <v>89</v>
      </c>
      <c r="Z86" s="255" t="s">
        <v>92</v>
      </c>
      <c r="AA86" s="253" t="s">
        <v>93</v>
      </c>
      <c r="AB86" s="253" t="s">
        <v>94</v>
      </c>
      <c r="AC86" s="253" t="s">
        <v>95</v>
      </c>
      <c r="AD86" s="253" t="s">
        <v>96</v>
      </c>
      <c r="AE86" s="253" t="s">
        <v>97</v>
      </c>
      <c r="AF86" s="253" t="s">
        <v>98</v>
      </c>
      <c r="AG86" s="253" t="s">
        <v>105</v>
      </c>
      <c r="AH86" s="253" t="s">
        <v>104</v>
      </c>
      <c r="AI86" s="253" t="s">
        <v>99</v>
      </c>
      <c r="AJ86" s="253" t="s">
        <v>100</v>
      </c>
      <c r="AK86" s="253" t="s">
        <v>101</v>
      </c>
      <c r="AL86" s="253" t="s">
        <v>102</v>
      </c>
      <c r="AM86" s="256" t="s">
        <v>103</v>
      </c>
      <c r="AN86" s="1555"/>
      <c r="AO86" s="652"/>
      <c r="AP86" s="255" t="s">
        <v>92</v>
      </c>
      <c r="AQ86" s="253" t="s">
        <v>93</v>
      </c>
      <c r="AR86" s="253" t="s">
        <v>94</v>
      </c>
      <c r="AS86" s="253" t="s">
        <v>95</v>
      </c>
      <c r="AT86" s="253" t="s">
        <v>96</v>
      </c>
      <c r="AU86" s="253" t="s">
        <v>97</v>
      </c>
      <c r="AV86" s="253" t="s">
        <v>98</v>
      </c>
      <c r="AW86" s="253" t="s">
        <v>105</v>
      </c>
      <c r="AX86" s="253" t="s">
        <v>104</v>
      </c>
      <c r="AY86" s="253" t="s">
        <v>99</v>
      </c>
      <c r="AZ86" s="253" t="s">
        <v>100</v>
      </c>
      <c r="BA86" s="253" t="s">
        <v>101</v>
      </c>
      <c r="BB86" s="253" t="s">
        <v>102</v>
      </c>
      <c r="BC86" s="254" t="s">
        <v>103</v>
      </c>
      <c r="BD86" s="252" t="s">
        <v>50</v>
      </c>
      <c r="BE86" s="253" t="s">
        <v>51</v>
      </c>
      <c r="BF86" s="253" t="s">
        <v>52</v>
      </c>
      <c r="BG86" s="253" t="s">
        <v>117</v>
      </c>
      <c r="BH86" s="253" t="s">
        <v>4</v>
      </c>
      <c r="BI86" s="254" t="s">
        <v>54</v>
      </c>
      <c r="BJ86" s="192"/>
    </row>
    <row r="87" spans="1:62" hidden="1" x14ac:dyDescent="0.3">
      <c r="A87" s="433"/>
      <c r="P87" s="259" t="s">
        <v>190</v>
      </c>
      <c r="Q87" s="259"/>
      <c r="R87" s="260">
        <v>4000</v>
      </c>
      <c r="S87" s="261">
        <v>3900</v>
      </c>
      <c r="T87" s="1329" t="s">
        <v>682</v>
      </c>
      <c r="U87" s="262">
        <v>100</v>
      </c>
      <c r="V87" s="262">
        <v>390</v>
      </c>
      <c r="W87" s="1336" t="s">
        <v>682</v>
      </c>
      <c r="X87" s="1336" t="s">
        <v>682</v>
      </c>
      <c r="Y87" s="778" t="s">
        <v>682</v>
      </c>
      <c r="Z87" s="194" t="s">
        <v>682</v>
      </c>
      <c r="AA87" s="264">
        <v>4</v>
      </c>
      <c r="AB87" s="264">
        <v>36</v>
      </c>
      <c r="AC87" s="264">
        <v>336</v>
      </c>
      <c r="AD87" s="264">
        <v>1940</v>
      </c>
      <c r="AE87" s="264">
        <v>920</v>
      </c>
      <c r="AF87" s="264" t="s">
        <v>682</v>
      </c>
      <c r="AG87" s="264" t="s">
        <v>682</v>
      </c>
      <c r="AH87" s="264" t="s">
        <v>682</v>
      </c>
      <c r="AI87" s="264">
        <v>64</v>
      </c>
      <c r="AJ87" s="264">
        <v>56</v>
      </c>
      <c r="AK87" s="264">
        <v>460</v>
      </c>
      <c r="AL87" s="264">
        <v>280</v>
      </c>
      <c r="AM87" s="196" t="s">
        <v>682</v>
      </c>
      <c r="AN87" s="807"/>
      <c r="AO87" s="807"/>
      <c r="AP87" s="194" t="str">
        <f>Z87</f>
        <v>-</v>
      </c>
      <c r="AQ87" s="195">
        <f t="shared" ref="AQ87:BC102" si="119">AA87</f>
        <v>4</v>
      </c>
      <c r="AR87" s="195">
        <f t="shared" si="119"/>
        <v>36</v>
      </c>
      <c r="AS87" s="195">
        <f t="shared" si="119"/>
        <v>336</v>
      </c>
      <c r="AT87" s="195">
        <f t="shared" si="119"/>
        <v>1940</v>
      </c>
      <c r="AU87" s="195">
        <f t="shared" si="119"/>
        <v>920</v>
      </c>
      <c r="AV87" s="195" t="str">
        <f t="shared" si="119"/>
        <v>-</v>
      </c>
      <c r="AW87" s="195" t="str">
        <f t="shared" si="119"/>
        <v>-</v>
      </c>
      <c r="AX87" s="195" t="str">
        <f t="shared" si="119"/>
        <v>-</v>
      </c>
      <c r="AY87" s="195">
        <f t="shared" si="119"/>
        <v>64</v>
      </c>
      <c r="AZ87" s="195">
        <f t="shared" si="119"/>
        <v>56</v>
      </c>
      <c r="BA87" s="195">
        <f t="shared" si="119"/>
        <v>460</v>
      </c>
      <c r="BB87" s="195">
        <f t="shared" si="119"/>
        <v>280</v>
      </c>
      <c r="BC87" s="196" t="str">
        <f t="shared" si="119"/>
        <v>-</v>
      </c>
      <c r="BD87" s="265">
        <v>0.16200000000000001</v>
      </c>
      <c r="BE87" s="266">
        <v>19</v>
      </c>
      <c r="BF87" s="266">
        <v>0.7</v>
      </c>
      <c r="BG87" s="266">
        <v>11.1</v>
      </c>
      <c r="BH87" s="266">
        <v>10</v>
      </c>
      <c r="BI87" s="267">
        <v>6</v>
      </c>
      <c r="BJ87" s="268"/>
    </row>
    <row r="88" spans="1:62" hidden="1" x14ac:dyDescent="0.3">
      <c r="A88" s="433"/>
      <c r="P88" s="259" t="s">
        <v>191</v>
      </c>
      <c r="Q88" s="259"/>
      <c r="R88" s="269">
        <v>7800</v>
      </c>
      <c r="S88" s="270">
        <v>7600</v>
      </c>
      <c r="T88" s="1330" t="s">
        <v>682</v>
      </c>
      <c r="U88" s="204">
        <v>190</v>
      </c>
      <c r="V88" s="204">
        <v>740</v>
      </c>
      <c r="W88" s="1337" t="s">
        <v>682</v>
      </c>
      <c r="X88" s="1337" t="s">
        <v>682</v>
      </c>
      <c r="Y88" s="784" t="s">
        <v>682</v>
      </c>
      <c r="Z88" s="203" t="s">
        <v>682</v>
      </c>
      <c r="AA88" s="271">
        <v>7.625</v>
      </c>
      <c r="AB88" s="271">
        <v>68.625</v>
      </c>
      <c r="AC88" s="271">
        <v>640.5</v>
      </c>
      <c r="AD88" s="271">
        <v>3698.125</v>
      </c>
      <c r="AE88" s="271">
        <v>1753.75</v>
      </c>
      <c r="AF88" s="271" t="s">
        <v>682</v>
      </c>
      <c r="AG88" s="271" t="s">
        <v>682</v>
      </c>
      <c r="AH88" s="271" t="s">
        <v>682</v>
      </c>
      <c r="AI88" s="271">
        <v>122</v>
      </c>
      <c r="AJ88" s="271">
        <v>106.75</v>
      </c>
      <c r="AK88" s="271">
        <v>876.875</v>
      </c>
      <c r="AL88" s="271">
        <v>533.75</v>
      </c>
      <c r="AM88" s="205" t="s">
        <v>682</v>
      </c>
      <c r="AN88" s="207"/>
      <c r="AO88" s="207"/>
      <c r="AP88" s="203" t="str">
        <f t="shared" ref="AP88:BC120" si="120">Z88</f>
        <v>-</v>
      </c>
      <c r="AQ88" s="204">
        <f t="shared" si="119"/>
        <v>7.625</v>
      </c>
      <c r="AR88" s="204">
        <f t="shared" si="119"/>
        <v>68.625</v>
      </c>
      <c r="AS88" s="204">
        <f t="shared" si="119"/>
        <v>640.5</v>
      </c>
      <c r="AT88" s="204">
        <f t="shared" si="119"/>
        <v>3698.125</v>
      </c>
      <c r="AU88" s="204">
        <f t="shared" si="119"/>
        <v>1753.75</v>
      </c>
      <c r="AV88" s="204" t="str">
        <f t="shared" si="119"/>
        <v>-</v>
      </c>
      <c r="AW88" s="204" t="str">
        <f t="shared" si="119"/>
        <v>-</v>
      </c>
      <c r="AX88" s="204" t="str">
        <f t="shared" si="119"/>
        <v>-</v>
      </c>
      <c r="AY88" s="204">
        <f t="shared" si="119"/>
        <v>122</v>
      </c>
      <c r="AZ88" s="204">
        <f t="shared" si="119"/>
        <v>106.75</v>
      </c>
      <c r="BA88" s="204">
        <f t="shared" si="119"/>
        <v>876.875</v>
      </c>
      <c r="BB88" s="204">
        <f t="shared" si="119"/>
        <v>533.75</v>
      </c>
      <c r="BC88" s="205" t="str">
        <f t="shared" si="119"/>
        <v>-</v>
      </c>
      <c r="BD88" s="272">
        <v>0.31</v>
      </c>
      <c r="BE88" s="273">
        <v>36.1</v>
      </c>
      <c r="BF88" s="273">
        <v>1.33</v>
      </c>
      <c r="BG88" s="273">
        <v>21.09</v>
      </c>
      <c r="BH88" s="273">
        <v>19</v>
      </c>
      <c r="BI88" s="274">
        <v>11.4</v>
      </c>
      <c r="BJ88" s="275"/>
    </row>
    <row r="89" spans="1:62" hidden="1" x14ac:dyDescent="0.3">
      <c r="A89" s="433"/>
      <c r="P89" s="259" t="s">
        <v>192</v>
      </c>
      <c r="Q89" s="259"/>
      <c r="R89" s="269">
        <v>2800</v>
      </c>
      <c r="S89" s="270">
        <v>2800</v>
      </c>
      <c r="T89" s="1330" t="s">
        <v>682</v>
      </c>
      <c r="U89" s="204">
        <v>70</v>
      </c>
      <c r="V89" s="204">
        <v>270</v>
      </c>
      <c r="W89" s="1337" t="s">
        <v>682</v>
      </c>
      <c r="X89" s="1337" t="s">
        <v>682</v>
      </c>
      <c r="Y89" s="784" t="s">
        <v>682</v>
      </c>
      <c r="Z89" s="203" t="s">
        <v>682</v>
      </c>
      <c r="AA89" s="276">
        <v>2.8</v>
      </c>
      <c r="AB89" s="276">
        <v>25.3</v>
      </c>
      <c r="AC89" s="276">
        <v>236.3</v>
      </c>
      <c r="AD89" s="276">
        <v>1364</v>
      </c>
      <c r="AE89" s="276">
        <v>646.9</v>
      </c>
      <c r="AF89" s="276" t="s">
        <v>682</v>
      </c>
      <c r="AG89" s="276" t="s">
        <v>682</v>
      </c>
      <c r="AH89" s="276" t="s">
        <v>682</v>
      </c>
      <c r="AI89" s="276">
        <v>45</v>
      </c>
      <c r="AJ89" s="276">
        <v>39.4</v>
      </c>
      <c r="AK89" s="276">
        <v>323.39999999999998</v>
      </c>
      <c r="AL89" s="276">
        <v>196.9</v>
      </c>
      <c r="AM89" s="205" t="s">
        <v>682</v>
      </c>
      <c r="AN89" s="207"/>
      <c r="AO89" s="207"/>
      <c r="AP89" s="203" t="str">
        <f t="shared" si="120"/>
        <v>-</v>
      </c>
      <c r="AQ89" s="204">
        <f t="shared" si="119"/>
        <v>2.8</v>
      </c>
      <c r="AR89" s="204">
        <f t="shared" si="119"/>
        <v>25.3</v>
      </c>
      <c r="AS89" s="204">
        <f t="shared" si="119"/>
        <v>236.3</v>
      </c>
      <c r="AT89" s="204">
        <f t="shared" si="119"/>
        <v>1364</v>
      </c>
      <c r="AU89" s="204">
        <f t="shared" si="119"/>
        <v>646.9</v>
      </c>
      <c r="AV89" s="204" t="str">
        <f t="shared" si="119"/>
        <v>-</v>
      </c>
      <c r="AW89" s="204" t="str">
        <f t="shared" si="119"/>
        <v>-</v>
      </c>
      <c r="AX89" s="204" t="str">
        <f t="shared" si="119"/>
        <v>-</v>
      </c>
      <c r="AY89" s="204">
        <f t="shared" si="119"/>
        <v>45</v>
      </c>
      <c r="AZ89" s="204">
        <f t="shared" si="119"/>
        <v>39.4</v>
      </c>
      <c r="BA89" s="204">
        <f t="shared" si="119"/>
        <v>323.39999999999998</v>
      </c>
      <c r="BB89" s="204">
        <f t="shared" si="119"/>
        <v>196.9</v>
      </c>
      <c r="BC89" s="205" t="str">
        <f t="shared" si="119"/>
        <v>-</v>
      </c>
      <c r="BD89" s="272">
        <v>0.12</v>
      </c>
      <c r="BE89" s="273">
        <v>14</v>
      </c>
      <c r="BF89" s="273">
        <v>0.53500000000000003</v>
      </c>
      <c r="BG89" s="273">
        <v>8.35</v>
      </c>
      <c r="BH89" s="273">
        <v>7.5</v>
      </c>
      <c r="BI89" s="274">
        <v>4.5</v>
      </c>
      <c r="BJ89" s="275"/>
    </row>
    <row r="90" spans="1:62" hidden="1" x14ac:dyDescent="0.3">
      <c r="A90" s="433"/>
      <c r="P90" s="259" t="s">
        <v>193</v>
      </c>
      <c r="Q90" s="259"/>
      <c r="R90" s="269">
        <v>20000</v>
      </c>
      <c r="S90" s="270">
        <v>19000</v>
      </c>
      <c r="T90" s="1330" t="s">
        <v>682</v>
      </c>
      <c r="U90" s="204">
        <v>490</v>
      </c>
      <c r="V90" s="204">
        <v>1900</v>
      </c>
      <c r="W90" s="1337" t="s">
        <v>682</v>
      </c>
      <c r="X90" s="1337" t="s">
        <v>682</v>
      </c>
      <c r="Y90" s="784" t="s">
        <v>682</v>
      </c>
      <c r="Z90" s="203" t="s">
        <v>682</v>
      </c>
      <c r="AA90" s="276">
        <v>19.899999999999999</v>
      </c>
      <c r="AB90" s="276">
        <v>179.3</v>
      </c>
      <c r="AC90" s="276">
        <v>1673</v>
      </c>
      <c r="AD90" s="276">
        <v>9662</v>
      </c>
      <c r="AE90" s="276">
        <v>4582</v>
      </c>
      <c r="AF90" s="276" t="s">
        <v>682</v>
      </c>
      <c r="AG90" s="276" t="s">
        <v>682</v>
      </c>
      <c r="AH90" s="276" t="s">
        <v>682</v>
      </c>
      <c r="AI90" s="276">
        <v>318.8</v>
      </c>
      <c r="AJ90" s="276">
        <v>278.89999999999998</v>
      </c>
      <c r="AK90" s="276">
        <v>2291</v>
      </c>
      <c r="AL90" s="276">
        <v>1395</v>
      </c>
      <c r="AM90" s="205" t="s">
        <v>682</v>
      </c>
      <c r="AN90" s="207"/>
      <c r="AO90" s="207"/>
      <c r="AP90" s="203" t="str">
        <f t="shared" si="120"/>
        <v>-</v>
      </c>
      <c r="AQ90" s="204">
        <f t="shared" si="119"/>
        <v>19.899999999999999</v>
      </c>
      <c r="AR90" s="204">
        <f t="shared" si="119"/>
        <v>179.3</v>
      </c>
      <c r="AS90" s="204">
        <f t="shared" si="119"/>
        <v>1673</v>
      </c>
      <c r="AT90" s="204">
        <f t="shared" si="119"/>
        <v>9662</v>
      </c>
      <c r="AU90" s="204">
        <f t="shared" si="119"/>
        <v>4582</v>
      </c>
      <c r="AV90" s="204" t="str">
        <f t="shared" si="119"/>
        <v>-</v>
      </c>
      <c r="AW90" s="204" t="str">
        <f t="shared" si="119"/>
        <v>-</v>
      </c>
      <c r="AX90" s="204" t="str">
        <f t="shared" si="119"/>
        <v>-</v>
      </c>
      <c r="AY90" s="204">
        <f t="shared" si="119"/>
        <v>318.8</v>
      </c>
      <c r="AZ90" s="204">
        <f t="shared" si="119"/>
        <v>278.89999999999998</v>
      </c>
      <c r="BA90" s="204">
        <f t="shared" si="119"/>
        <v>2291</v>
      </c>
      <c r="BB90" s="204">
        <f t="shared" si="119"/>
        <v>1395</v>
      </c>
      <c r="BC90" s="205" t="str">
        <f t="shared" si="119"/>
        <v>-</v>
      </c>
      <c r="BD90" s="272">
        <v>0.85</v>
      </c>
      <c r="BE90" s="273">
        <v>10</v>
      </c>
      <c r="BF90" s="273">
        <v>3.65</v>
      </c>
      <c r="BG90" s="273">
        <v>57</v>
      </c>
      <c r="BH90" s="273">
        <v>50</v>
      </c>
      <c r="BI90" s="274">
        <v>32</v>
      </c>
      <c r="BJ90" s="275"/>
    </row>
    <row r="91" spans="1:62" hidden="1" x14ac:dyDescent="0.3">
      <c r="A91" s="433"/>
      <c r="P91" s="259" t="s">
        <v>194</v>
      </c>
      <c r="Q91" s="259"/>
      <c r="R91" s="269">
        <v>20000</v>
      </c>
      <c r="S91" s="270">
        <v>19000</v>
      </c>
      <c r="T91" s="1330" t="s">
        <v>682</v>
      </c>
      <c r="U91" s="204">
        <v>490</v>
      </c>
      <c r="V91" s="204">
        <v>1900</v>
      </c>
      <c r="W91" s="1337" t="s">
        <v>682</v>
      </c>
      <c r="X91" s="1337" t="s">
        <v>682</v>
      </c>
      <c r="Y91" s="784" t="s">
        <v>682</v>
      </c>
      <c r="Z91" s="203" t="s">
        <v>682</v>
      </c>
      <c r="AA91" s="277">
        <v>19.8</v>
      </c>
      <c r="AB91" s="277">
        <v>178.2</v>
      </c>
      <c r="AC91" s="277">
        <v>1663</v>
      </c>
      <c r="AD91" s="277">
        <v>9603</v>
      </c>
      <c r="AE91" s="277">
        <v>4554</v>
      </c>
      <c r="AF91" s="277" t="s">
        <v>682</v>
      </c>
      <c r="AG91" s="277" t="s">
        <v>682</v>
      </c>
      <c r="AH91" s="277" t="s">
        <v>682</v>
      </c>
      <c r="AI91" s="277">
        <v>316.8</v>
      </c>
      <c r="AJ91" s="277">
        <v>277.2</v>
      </c>
      <c r="AK91" s="277">
        <v>2277</v>
      </c>
      <c r="AL91" s="277">
        <v>1386</v>
      </c>
      <c r="AM91" s="205" t="s">
        <v>682</v>
      </c>
      <c r="AN91" s="207"/>
      <c r="AO91" s="207"/>
      <c r="AP91" s="203" t="str">
        <f t="shared" si="120"/>
        <v>-</v>
      </c>
      <c r="AQ91" s="204">
        <f t="shared" si="119"/>
        <v>19.8</v>
      </c>
      <c r="AR91" s="204">
        <f t="shared" si="119"/>
        <v>178.2</v>
      </c>
      <c r="AS91" s="204">
        <f t="shared" si="119"/>
        <v>1663</v>
      </c>
      <c r="AT91" s="204">
        <f t="shared" si="119"/>
        <v>9603</v>
      </c>
      <c r="AU91" s="204">
        <f t="shared" si="119"/>
        <v>4554</v>
      </c>
      <c r="AV91" s="204" t="str">
        <f t="shared" si="119"/>
        <v>-</v>
      </c>
      <c r="AW91" s="204" t="str">
        <f t="shared" si="119"/>
        <v>-</v>
      </c>
      <c r="AX91" s="204" t="str">
        <f t="shared" si="119"/>
        <v>-</v>
      </c>
      <c r="AY91" s="204">
        <f t="shared" si="119"/>
        <v>316.8</v>
      </c>
      <c r="AZ91" s="204">
        <f t="shared" si="119"/>
        <v>277.2</v>
      </c>
      <c r="BA91" s="204">
        <f t="shared" si="119"/>
        <v>2277</v>
      </c>
      <c r="BB91" s="204">
        <f t="shared" si="119"/>
        <v>1386</v>
      </c>
      <c r="BC91" s="205" t="str">
        <f t="shared" si="119"/>
        <v>-</v>
      </c>
      <c r="BD91" s="272">
        <v>0.81</v>
      </c>
      <c r="BE91" s="273">
        <v>94.5</v>
      </c>
      <c r="BF91" s="273">
        <v>3.7</v>
      </c>
      <c r="BG91" s="273">
        <v>55.5</v>
      </c>
      <c r="BH91" s="273">
        <v>47</v>
      </c>
      <c r="BI91" s="274">
        <v>29.5</v>
      </c>
      <c r="BJ91" s="275"/>
    </row>
    <row r="92" spans="1:62" hidden="1" x14ac:dyDescent="0.3">
      <c r="A92" s="433"/>
      <c r="P92" s="259" t="s">
        <v>195</v>
      </c>
      <c r="Q92" s="259"/>
      <c r="R92" s="269">
        <v>20000</v>
      </c>
      <c r="S92" s="270">
        <v>20000</v>
      </c>
      <c r="T92" s="1331" t="s">
        <v>682</v>
      </c>
      <c r="U92" s="204">
        <v>1000</v>
      </c>
      <c r="V92" s="204">
        <v>20000</v>
      </c>
      <c r="W92" s="1337" t="s">
        <v>682</v>
      </c>
      <c r="X92" s="1337" t="s">
        <v>682</v>
      </c>
      <c r="Y92" s="784" t="s">
        <v>682</v>
      </c>
      <c r="Z92" s="203" t="s">
        <v>682</v>
      </c>
      <c r="AA92" s="277">
        <v>360</v>
      </c>
      <c r="AB92" s="277">
        <v>3240</v>
      </c>
      <c r="AC92" s="277">
        <v>30240</v>
      </c>
      <c r="AD92" s="277">
        <v>174600</v>
      </c>
      <c r="AE92" s="277">
        <v>82800</v>
      </c>
      <c r="AF92" s="277" t="s">
        <v>682</v>
      </c>
      <c r="AG92" s="277" t="s">
        <v>682</v>
      </c>
      <c r="AH92" s="277" t="s">
        <v>682</v>
      </c>
      <c r="AI92" s="277">
        <v>5760</v>
      </c>
      <c r="AJ92" s="277">
        <v>5040</v>
      </c>
      <c r="AK92" s="277">
        <v>41400</v>
      </c>
      <c r="AL92" s="277">
        <v>25200</v>
      </c>
      <c r="AM92" s="205" t="s">
        <v>682</v>
      </c>
      <c r="AN92" s="207"/>
      <c r="AO92" s="207"/>
      <c r="AP92" s="203" t="str">
        <f t="shared" si="120"/>
        <v>-</v>
      </c>
      <c r="AQ92" s="204">
        <f t="shared" si="119"/>
        <v>360</v>
      </c>
      <c r="AR92" s="204">
        <f t="shared" si="119"/>
        <v>3240</v>
      </c>
      <c r="AS92" s="204">
        <f t="shared" si="119"/>
        <v>30240</v>
      </c>
      <c r="AT92" s="204">
        <f t="shared" si="119"/>
        <v>174600</v>
      </c>
      <c r="AU92" s="204">
        <f t="shared" si="119"/>
        <v>82800</v>
      </c>
      <c r="AV92" s="204" t="str">
        <f t="shared" si="119"/>
        <v>-</v>
      </c>
      <c r="AW92" s="204" t="str">
        <f t="shared" si="119"/>
        <v>-</v>
      </c>
      <c r="AX92" s="204" t="str">
        <f t="shared" si="119"/>
        <v>-</v>
      </c>
      <c r="AY92" s="204">
        <f t="shared" si="119"/>
        <v>5760</v>
      </c>
      <c r="AZ92" s="204">
        <f t="shared" si="119"/>
        <v>5040</v>
      </c>
      <c r="BA92" s="204">
        <f t="shared" si="119"/>
        <v>41400</v>
      </c>
      <c r="BB92" s="204">
        <f t="shared" si="119"/>
        <v>25200</v>
      </c>
      <c r="BC92" s="205" t="str">
        <f t="shared" si="119"/>
        <v>-</v>
      </c>
      <c r="BD92" s="279">
        <v>14</v>
      </c>
      <c r="BE92" s="280">
        <v>3000</v>
      </c>
      <c r="BF92" s="280">
        <v>63</v>
      </c>
      <c r="BG92" s="280">
        <v>4000</v>
      </c>
      <c r="BH92" s="280">
        <v>800</v>
      </c>
      <c r="BI92" s="281">
        <v>540</v>
      </c>
      <c r="BJ92" s="282"/>
    </row>
    <row r="93" spans="1:62" hidden="1" x14ac:dyDescent="0.3">
      <c r="A93" s="433"/>
      <c r="P93" s="259" t="s">
        <v>196</v>
      </c>
      <c r="Q93" s="259"/>
      <c r="R93" s="269">
        <v>20000</v>
      </c>
      <c r="S93" s="270">
        <v>20000</v>
      </c>
      <c r="T93" s="1330" t="s">
        <v>682</v>
      </c>
      <c r="U93" s="204">
        <v>1000</v>
      </c>
      <c r="V93" s="204">
        <v>20000</v>
      </c>
      <c r="W93" s="1337" t="s">
        <v>682</v>
      </c>
      <c r="X93" s="1337" t="s">
        <v>682</v>
      </c>
      <c r="Y93" s="784" t="s">
        <v>682</v>
      </c>
      <c r="Z93" s="203" t="s">
        <v>682</v>
      </c>
      <c r="AA93" s="277">
        <v>360</v>
      </c>
      <c r="AB93" s="277">
        <v>3240</v>
      </c>
      <c r="AC93" s="277">
        <v>30240</v>
      </c>
      <c r="AD93" s="277">
        <v>174600</v>
      </c>
      <c r="AE93" s="277">
        <v>82800</v>
      </c>
      <c r="AF93" s="277" t="s">
        <v>682</v>
      </c>
      <c r="AG93" s="277" t="s">
        <v>682</v>
      </c>
      <c r="AH93" s="277" t="s">
        <v>682</v>
      </c>
      <c r="AI93" s="277">
        <v>5760</v>
      </c>
      <c r="AJ93" s="277">
        <v>5040</v>
      </c>
      <c r="AK93" s="277">
        <v>41400</v>
      </c>
      <c r="AL93" s="277">
        <v>25200</v>
      </c>
      <c r="AM93" s="205" t="s">
        <v>682</v>
      </c>
      <c r="AN93" s="207"/>
      <c r="AO93" s="207"/>
      <c r="AP93" s="203" t="str">
        <f t="shared" si="120"/>
        <v>-</v>
      </c>
      <c r="AQ93" s="204">
        <f t="shared" si="119"/>
        <v>360</v>
      </c>
      <c r="AR93" s="204">
        <f t="shared" si="119"/>
        <v>3240</v>
      </c>
      <c r="AS93" s="204">
        <f t="shared" si="119"/>
        <v>30240</v>
      </c>
      <c r="AT93" s="204">
        <f t="shared" si="119"/>
        <v>174600</v>
      </c>
      <c r="AU93" s="204">
        <f t="shared" si="119"/>
        <v>82800</v>
      </c>
      <c r="AV93" s="204" t="str">
        <f t="shared" si="119"/>
        <v>-</v>
      </c>
      <c r="AW93" s="204" t="str">
        <f t="shared" si="119"/>
        <v>-</v>
      </c>
      <c r="AX93" s="204" t="str">
        <f t="shared" si="119"/>
        <v>-</v>
      </c>
      <c r="AY93" s="204">
        <f t="shared" si="119"/>
        <v>5760</v>
      </c>
      <c r="AZ93" s="204">
        <f t="shared" si="119"/>
        <v>5040</v>
      </c>
      <c r="BA93" s="204">
        <f t="shared" si="119"/>
        <v>41400</v>
      </c>
      <c r="BB93" s="204">
        <f t="shared" si="119"/>
        <v>25200</v>
      </c>
      <c r="BC93" s="205" t="str">
        <f t="shared" si="119"/>
        <v>-</v>
      </c>
      <c r="BD93" s="272">
        <v>7</v>
      </c>
      <c r="BE93" s="273">
        <v>840</v>
      </c>
      <c r="BF93" s="273">
        <v>32</v>
      </c>
      <c r="BG93" s="273">
        <v>475</v>
      </c>
      <c r="BH93" s="273">
        <v>440</v>
      </c>
      <c r="BI93" s="274">
        <v>260</v>
      </c>
      <c r="BJ93" s="275"/>
    </row>
    <row r="94" spans="1:62" hidden="1" x14ac:dyDescent="0.3">
      <c r="A94" s="433"/>
      <c r="P94" s="259" t="s">
        <v>197</v>
      </c>
      <c r="Q94" s="259"/>
      <c r="R94" s="283">
        <v>3200</v>
      </c>
      <c r="S94" s="270">
        <v>3100</v>
      </c>
      <c r="T94" s="1332" t="s">
        <v>682</v>
      </c>
      <c r="U94" s="204">
        <v>80</v>
      </c>
      <c r="V94" s="204">
        <v>310</v>
      </c>
      <c r="W94" s="1337" t="s">
        <v>682</v>
      </c>
      <c r="X94" s="1337" t="s">
        <v>682</v>
      </c>
      <c r="Y94" s="784" t="s">
        <v>682</v>
      </c>
      <c r="Z94" s="203" t="s">
        <v>682</v>
      </c>
      <c r="AA94" s="277">
        <v>3.2</v>
      </c>
      <c r="AB94" s="277">
        <v>28.7</v>
      </c>
      <c r="AC94" s="277">
        <v>267.8</v>
      </c>
      <c r="AD94" s="277">
        <v>1546</v>
      </c>
      <c r="AE94" s="277">
        <v>733.1</v>
      </c>
      <c r="AF94" s="277" t="s">
        <v>682</v>
      </c>
      <c r="AG94" s="277" t="s">
        <v>682</v>
      </c>
      <c r="AH94" s="277" t="s">
        <v>682</v>
      </c>
      <c r="AI94" s="277">
        <v>51</v>
      </c>
      <c r="AJ94" s="277">
        <v>44.6</v>
      </c>
      <c r="AK94" s="277">
        <v>366.6</v>
      </c>
      <c r="AL94" s="277">
        <v>223.1</v>
      </c>
      <c r="AM94" s="205" t="s">
        <v>682</v>
      </c>
      <c r="AN94" s="207"/>
      <c r="AO94" s="207"/>
      <c r="AP94" s="203" t="str">
        <f t="shared" si="120"/>
        <v>-</v>
      </c>
      <c r="AQ94" s="204">
        <f t="shared" si="119"/>
        <v>3.2</v>
      </c>
      <c r="AR94" s="204">
        <f t="shared" si="119"/>
        <v>28.7</v>
      </c>
      <c r="AS94" s="204">
        <f t="shared" si="119"/>
        <v>267.8</v>
      </c>
      <c r="AT94" s="204">
        <f t="shared" si="119"/>
        <v>1546</v>
      </c>
      <c r="AU94" s="204">
        <f t="shared" si="119"/>
        <v>733.1</v>
      </c>
      <c r="AV94" s="204" t="str">
        <f t="shared" si="119"/>
        <v>-</v>
      </c>
      <c r="AW94" s="204" t="str">
        <f t="shared" si="119"/>
        <v>-</v>
      </c>
      <c r="AX94" s="204" t="str">
        <f t="shared" si="119"/>
        <v>-</v>
      </c>
      <c r="AY94" s="204">
        <f t="shared" si="119"/>
        <v>51</v>
      </c>
      <c r="AZ94" s="204">
        <f t="shared" si="119"/>
        <v>44.6</v>
      </c>
      <c r="BA94" s="204">
        <f t="shared" si="119"/>
        <v>366.6</v>
      </c>
      <c r="BB94" s="204">
        <f t="shared" si="119"/>
        <v>223.1</v>
      </c>
      <c r="BC94" s="205" t="str">
        <f t="shared" si="119"/>
        <v>-</v>
      </c>
      <c r="BD94" s="285">
        <v>0.12</v>
      </c>
      <c r="BE94" s="286">
        <v>13.5</v>
      </c>
      <c r="BF94" s="286">
        <v>0.5</v>
      </c>
      <c r="BG94" s="286">
        <v>7.68</v>
      </c>
      <c r="BH94" s="286">
        <v>7.7</v>
      </c>
      <c r="BI94" s="287">
        <v>4.5</v>
      </c>
      <c r="BJ94" s="268"/>
    </row>
    <row r="95" spans="1:62" hidden="1" x14ac:dyDescent="0.3">
      <c r="A95" s="433"/>
      <c r="P95" s="259" t="s">
        <v>198</v>
      </c>
      <c r="Q95" s="259"/>
      <c r="R95" s="269">
        <v>5400</v>
      </c>
      <c r="S95" s="270">
        <v>5300</v>
      </c>
      <c r="T95" s="1330" t="s">
        <v>682</v>
      </c>
      <c r="U95" s="204">
        <v>130</v>
      </c>
      <c r="V95" s="204">
        <v>520</v>
      </c>
      <c r="W95" s="1337" t="s">
        <v>682</v>
      </c>
      <c r="X95" s="1337" t="s">
        <v>682</v>
      </c>
      <c r="Y95" s="784" t="s">
        <v>682</v>
      </c>
      <c r="Z95" s="203" t="s">
        <v>682</v>
      </c>
      <c r="AA95" s="280">
        <v>5.3</v>
      </c>
      <c r="AB95" s="280">
        <v>48.1</v>
      </c>
      <c r="AC95" s="280">
        <v>448.9</v>
      </c>
      <c r="AD95" s="280">
        <v>2592</v>
      </c>
      <c r="AE95" s="280">
        <v>1229</v>
      </c>
      <c r="AF95" s="280" t="s">
        <v>682</v>
      </c>
      <c r="AG95" s="280" t="s">
        <v>682</v>
      </c>
      <c r="AH95" s="280" t="s">
        <v>682</v>
      </c>
      <c r="AI95" s="280">
        <v>85.5</v>
      </c>
      <c r="AJ95" s="280">
        <v>74.8</v>
      </c>
      <c r="AK95" s="280">
        <v>614.5</v>
      </c>
      <c r="AL95" s="280">
        <v>374.1</v>
      </c>
      <c r="AM95" s="205" t="s">
        <v>682</v>
      </c>
      <c r="AN95" s="207"/>
      <c r="AO95" s="207"/>
      <c r="AP95" s="203" t="str">
        <f t="shared" si="120"/>
        <v>-</v>
      </c>
      <c r="AQ95" s="204">
        <f t="shared" si="119"/>
        <v>5.3</v>
      </c>
      <c r="AR95" s="204">
        <f t="shared" si="119"/>
        <v>48.1</v>
      </c>
      <c r="AS95" s="204">
        <f t="shared" si="119"/>
        <v>448.9</v>
      </c>
      <c r="AT95" s="204">
        <f t="shared" si="119"/>
        <v>2592</v>
      </c>
      <c r="AU95" s="204">
        <f t="shared" si="119"/>
        <v>1229</v>
      </c>
      <c r="AV95" s="204" t="str">
        <f t="shared" si="119"/>
        <v>-</v>
      </c>
      <c r="AW95" s="204" t="str">
        <f t="shared" si="119"/>
        <v>-</v>
      </c>
      <c r="AX95" s="204" t="str">
        <f t="shared" si="119"/>
        <v>-</v>
      </c>
      <c r="AY95" s="204">
        <f t="shared" si="119"/>
        <v>85.5</v>
      </c>
      <c r="AZ95" s="204">
        <f t="shared" si="119"/>
        <v>74.8</v>
      </c>
      <c r="BA95" s="204">
        <f t="shared" si="119"/>
        <v>614.5</v>
      </c>
      <c r="BB95" s="204">
        <f t="shared" si="119"/>
        <v>374.1</v>
      </c>
      <c r="BC95" s="205" t="str">
        <f t="shared" si="119"/>
        <v>-</v>
      </c>
      <c r="BD95" s="272">
        <v>0.31</v>
      </c>
      <c r="BE95" s="273">
        <v>36.1</v>
      </c>
      <c r="BF95" s="273">
        <v>1.33</v>
      </c>
      <c r="BG95" s="273">
        <v>21.09</v>
      </c>
      <c r="BH95" s="273">
        <v>19</v>
      </c>
      <c r="BI95" s="274">
        <v>11.4</v>
      </c>
      <c r="BJ95" s="275"/>
    </row>
    <row r="96" spans="1:62" hidden="1" x14ac:dyDescent="0.3">
      <c r="A96" s="433"/>
      <c r="P96" s="259" t="s">
        <v>199</v>
      </c>
      <c r="Q96" s="259"/>
      <c r="R96" s="269">
        <v>1500</v>
      </c>
      <c r="S96" s="270">
        <v>1400</v>
      </c>
      <c r="T96" s="1330" t="s">
        <v>682</v>
      </c>
      <c r="U96" s="204">
        <v>37</v>
      </c>
      <c r="V96" s="204">
        <v>140</v>
      </c>
      <c r="W96" s="1337" t="s">
        <v>682</v>
      </c>
      <c r="X96" s="1337" t="s">
        <v>682</v>
      </c>
      <c r="Y96" s="784" t="s">
        <v>682</v>
      </c>
      <c r="Z96" s="203" t="s">
        <v>682</v>
      </c>
      <c r="AA96" s="280">
        <v>1.456</v>
      </c>
      <c r="AB96" s="280">
        <v>13.16</v>
      </c>
      <c r="AC96" s="280">
        <v>122.9</v>
      </c>
      <c r="AD96" s="280">
        <v>709.3</v>
      </c>
      <c r="AE96" s="280">
        <v>336.4</v>
      </c>
      <c r="AF96" s="280" t="s">
        <v>682</v>
      </c>
      <c r="AG96" s="280" t="s">
        <v>682</v>
      </c>
      <c r="AH96" s="280" t="s">
        <v>682</v>
      </c>
      <c r="AI96" s="280">
        <v>23.4</v>
      </c>
      <c r="AJ96" s="280">
        <v>20.49</v>
      </c>
      <c r="AK96" s="280">
        <v>168.2</v>
      </c>
      <c r="AL96" s="280">
        <v>102.4</v>
      </c>
      <c r="AM96" s="205" t="s">
        <v>682</v>
      </c>
      <c r="AN96" s="207"/>
      <c r="AO96" s="207"/>
      <c r="AP96" s="203" t="str">
        <f t="shared" si="120"/>
        <v>-</v>
      </c>
      <c r="AQ96" s="204">
        <f t="shared" si="119"/>
        <v>1.456</v>
      </c>
      <c r="AR96" s="204">
        <f t="shared" si="119"/>
        <v>13.16</v>
      </c>
      <c r="AS96" s="204">
        <f t="shared" si="119"/>
        <v>122.9</v>
      </c>
      <c r="AT96" s="204">
        <f t="shared" si="119"/>
        <v>709.3</v>
      </c>
      <c r="AU96" s="204">
        <f t="shared" si="119"/>
        <v>336.4</v>
      </c>
      <c r="AV96" s="204" t="str">
        <f t="shared" si="119"/>
        <v>-</v>
      </c>
      <c r="AW96" s="204" t="str">
        <f t="shared" si="119"/>
        <v>-</v>
      </c>
      <c r="AX96" s="204" t="str">
        <f t="shared" si="119"/>
        <v>-</v>
      </c>
      <c r="AY96" s="204">
        <f t="shared" si="119"/>
        <v>23.4</v>
      </c>
      <c r="AZ96" s="204">
        <f t="shared" si="119"/>
        <v>20.49</v>
      </c>
      <c r="BA96" s="204">
        <f t="shared" si="119"/>
        <v>168.2</v>
      </c>
      <c r="BB96" s="204">
        <f t="shared" si="119"/>
        <v>102.4</v>
      </c>
      <c r="BC96" s="205" t="str">
        <f t="shared" si="119"/>
        <v>-</v>
      </c>
      <c r="BD96" s="272">
        <v>9.9000000000000005E-2</v>
      </c>
      <c r="BE96" s="273">
        <v>1.1000000000000001</v>
      </c>
      <c r="BF96" s="273">
        <v>0.44500000000000001</v>
      </c>
      <c r="BG96" s="273">
        <v>6.68</v>
      </c>
      <c r="BH96" s="273">
        <v>6.2</v>
      </c>
      <c r="BI96" s="274">
        <v>3.8</v>
      </c>
      <c r="BJ96" s="275"/>
    </row>
    <row r="97" spans="1:62" hidden="1" x14ac:dyDescent="0.3">
      <c r="A97" s="433"/>
      <c r="P97" s="259" t="s">
        <v>200</v>
      </c>
      <c r="Q97" s="259"/>
      <c r="R97" s="269">
        <v>14000</v>
      </c>
      <c r="S97" s="270">
        <v>13000</v>
      </c>
      <c r="T97" s="1330" t="s">
        <v>682</v>
      </c>
      <c r="U97" s="204">
        <v>340</v>
      </c>
      <c r="V97" s="204">
        <v>1300</v>
      </c>
      <c r="W97" s="1337" t="s">
        <v>682</v>
      </c>
      <c r="X97" s="1337" t="s">
        <v>682</v>
      </c>
      <c r="Y97" s="784" t="s">
        <v>682</v>
      </c>
      <c r="Z97" s="203" t="s">
        <v>682</v>
      </c>
      <c r="AA97" s="280">
        <v>13.78</v>
      </c>
      <c r="AB97" s="280">
        <v>125.1</v>
      </c>
      <c r="AC97" s="280">
        <v>1167</v>
      </c>
      <c r="AD97" s="280">
        <v>6739</v>
      </c>
      <c r="AE97" s="280">
        <v>3195</v>
      </c>
      <c r="AF97" s="280" t="s">
        <v>682</v>
      </c>
      <c r="AG97" s="280" t="s">
        <v>682</v>
      </c>
      <c r="AH97" s="280" t="s">
        <v>682</v>
      </c>
      <c r="AI97" s="280">
        <v>222.3</v>
      </c>
      <c r="AJ97" s="280">
        <v>194.5</v>
      </c>
      <c r="AK97" s="280">
        <v>1598</v>
      </c>
      <c r="AL97" s="280">
        <v>972.7</v>
      </c>
      <c r="AM97" s="205" t="s">
        <v>682</v>
      </c>
      <c r="AN97" s="207"/>
      <c r="AO97" s="207"/>
      <c r="AP97" s="203" t="str">
        <f t="shared" si="120"/>
        <v>-</v>
      </c>
      <c r="AQ97" s="204">
        <f t="shared" si="119"/>
        <v>13.78</v>
      </c>
      <c r="AR97" s="204">
        <f t="shared" si="119"/>
        <v>125.1</v>
      </c>
      <c r="AS97" s="204">
        <f t="shared" si="119"/>
        <v>1167</v>
      </c>
      <c r="AT97" s="204">
        <f t="shared" si="119"/>
        <v>6739</v>
      </c>
      <c r="AU97" s="204">
        <f t="shared" si="119"/>
        <v>3195</v>
      </c>
      <c r="AV97" s="204" t="str">
        <f t="shared" si="119"/>
        <v>-</v>
      </c>
      <c r="AW97" s="204" t="str">
        <f t="shared" si="119"/>
        <v>-</v>
      </c>
      <c r="AX97" s="204" t="str">
        <f t="shared" si="119"/>
        <v>-</v>
      </c>
      <c r="AY97" s="204">
        <f t="shared" si="119"/>
        <v>222.3</v>
      </c>
      <c r="AZ97" s="204">
        <f t="shared" si="119"/>
        <v>194.5</v>
      </c>
      <c r="BA97" s="204">
        <f t="shared" si="119"/>
        <v>1598</v>
      </c>
      <c r="BB97" s="204">
        <f t="shared" si="119"/>
        <v>972.7</v>
      </c>
      <c r="BC97" s="205" t="str">
        <f t="shared" si="119"/>
        <v>-</v>
      </c>
      <c r="BD97" s="272">
        <v>0.58499999999999996</v>
      </c>
      <c r="BE97" s="273">
        <v>69</v>
      </c>
      <c r="BF97" s="273">
        <v>2.65</v>
      </c>
      <c r="BG97" s="273">
        <v>40.200000000000003</v>
      </c>
      <c r="BH97" s="273">
        <v>36.25</v>
      </c>
      <c r="BI97" s="274">
        <v>22.5</v>
      </c>
      <c r="BJ97" s="275"/>
    </row>
    <row r="98" spans="1:62" hidden="1" x14ac:dyDescent="0.3">
      <c r="A98" s="433"/>
      <c r="P98" s="259" t="s">
        <v>201</v>
      </c>
      <c r="Q98" s="259"/>
      <c r="R98" s="269">
        <v>15000</v>
      </c>
      <c r="S98" s="270">
        <v>14000</v>
      </c>
      <c r="T98" s="1331" t="s">
        <v>682</v>
      </c>
      <c r="U98" s="204">
        <v>370</v>
      </c>
      <c r="V98" s="204">
        <v>1400</v>
      </c>
      <c r="W98" s="1337" t="s">
        <v>682</v>
      </c>
      <c r="X98" s="1337" t="s">
        <v>682</v>
      </c>
      <c r="Y98" s="784" t="s">
        <v>682</v>
      </c>
      <c r="Z98" s="203" t="s">
        <v>682</v>
      </c>
      <c r="AA98" s="280">
        <v>14.85</v>
      </c>
      <c r="AB98" s="280">
        <v>133.69999999999999</v>
      </c>
      <c r="AC98" s="280">
        <v>1247</v>
      </c>
      <c r="AD98" s="280">
        <v>7202</v>
      </c>
      <c r="AE98" s="280">
        <v>3415</v>
      </c>
      <c r="AF98" s="280" t="s">
        <v>682</v>
      </c>
      <c r="AG98" s="280" t="s">
        <v>682</v>
      </c>
      <c r="AH98" s="280" t="s">
        <v>682</v>
      </c>
      <c r="AI98" s="280">
        <v>237.6</v>
      </c>
      <c r="AJ98" s="280">
        <v>207.9</v>
      </c>
      <c r="AK98" s="280">
        <v>1708</v>
      </c>
      <c r="AL98" s="280">
        <v>1040</v>
      </c>
      <c r="AM98" s="205" t="s">
        <v>682</v>
      </c>
      <c r="AN98" s="207"/>
      <c r="AO98" s="207"/>
      <c r="AP98" s="203" t="str">
        <f t="shared" si="120"/>
        <v>-</v>
      </c>
      <c r="AQ98" s="204">
        <f t="shared" si="119"/>
        <v>14.85</v>
      </c>
      <c r="AR98" s="204">
        <f t="shared" si="119"/>
        <v>133.69999999999999</v>
      </c>
      <c r="AS98" s="204">
        <f t="shared" si="119"/>
        <v>1247</v>
      </c>
      <c r="AT98" s="204">
        <f t="shared" si="119"/>
        <v>7202</v>
      </c>
      <c r="AU98" s="204">
        <f t="shared" si="119"/>
        <v>3415</v>
      </c>
      <c r="AV98" s="204" t="str">
        <f t="shared" si="119"/>
        <v>-</v>
      </c>
      <c r="AW98" s="204" t="str">
        <f t="shared" si="119"/>
        <v>-</v>
      </c>
      <c r="AX98" s="204" t="str">
        <f t="shared" si="119"/>
        <v>-</v>
      </c>
      <c r="AY98" s="204">
        <f t="shared" si="119"/>
        <v>237.6</v>
      </c>
      <c r="AZ98" s="204">
        <f t="shared" si="119"/>
        <v>207.9</v>
      </c>
      <c r="BA98" s="204">
        <f t="shared" si="119"/>
        <v>1708</v>
      </c>
      <c r="BB98" s="204">
        <f t="shared" si="119"/>
        <v>1040</v>
      </c>
      <c r="BC98" s="205" t="str">
        <f t="shared" si="119"/>
        <v>-</v>
      </c>
      <c r="BD98" s="272">
        <v>0.61</v>
      </c>
      <c r="BE98" s="273">
        <v>72.5</v>
      </c>
      <c r="BF98" s="273">
        <v>2.76</v>
      </c>
      <c r="BG98" s="273">
        <v>42</v>
      </c>
      <c r="BH98" s="273">
        <v>36</v>
      </c>
      <c r="BI98" s="274">
        <v>22.75</v>
      </c>
      <c r="BJ98" s="275"/>
    </row>
    <row r="99" spans="1:62" hidden="1" x14ac:dyDescent="0.3">
      <c r="A99" s="433"/>
      <c r="P99" s="259" t="s">
        <v>202</v>
      </c>
      <c r="Q99" s="259"/>
      <c r="R99" s="269">
        <v>20000</v>
      </c>
      <c r="S99" s="270">
        <v>20000</v>
      </c>
      <c r="T99" s="1331" t="s">
        <v>682</v>
      </c>
      <c r="U99" s="204">
        <v>1000</v>
      </c>
      <c r="V99" s="204">
        <v>20000</v>
      </c>
      <c r="W99" s="1337" t="s">
        <v>682</v>
      </c>
      <c r="X99" s="1337" t="s">
        <v>682</v>
      </c>
      <c r="Y99" s="784" t="s">
        <v>682</v>
      </c>
      <c r="Z99" s="203" t="s">
        <v>682</v>
      </c>
      <c r="AA99" s="277">
        <v>360</v>
      </c>
      <c r="AB99" s="277">
        <v>3240</v>
      </c>
      <c r="AC99" s="277">
        <v>30240</v>
      </c>
      <c r="AD99" s="277">
        <v>174600</v>
      </c>
      <c r="AE99" s="277">
        <v>82800</v>
      </c>
      <c r="AF99" s="277" t="s">
        <v>682</v>
      </c>
      <c r="AG99" s="277" t="s">
        <v>682</v>
      </c>
      <c r="AH99" s="277" t="s">
        <v>682</v>
      </c>
      <c r="AI99" s="277">
        <v>5760</v>
      </c>
      <c r="AJ99" s="277">
        <v>5040</v>
      </c>
      <c r="AK99" s="277">
        <v>41400</v>
      </c>
      <c r="AL99" s="277">
        <v>25200</v>
      </c>
      <c r="AM99" s="205" t="s">
        <v>682</v>
      </c>
      <c r="AN99" s="207"/>
      <c r="AO99" s="207"/>
      <c r="AP99" s="203" t="str">
        <f t="shared" si="120"/>
        <v>-</v>
      </c>
      <c r="AQ99" s="204">
        <f t="shared" si="119"/>
        <v>360</v>
      </c>
      <c r="AR99" s="204">
        <f t="shared" si="119"/>
        <v>3240</v>
      </c>
      <c r="AS99" s="204">
        <f t="shared" si="119"/>
        <v>30240</v>
      </c>
      <c r="AT99" s="204">
        <f t="shared" si="119"/>
        <v>174600</v>
      </c>
      <c r="AU99" s="204">
        <f t="shared" si="119"/>
        <v>82800</v>
      </c>
      <c r="AV99" s="204" t="str">
        <f t="shared" si="119"/>
        <v>-</v>
      </c>
      <c r="AW99" s="204" t="str">
        <f t="shared" si="119"/>
        <v>-</v>
      </c>
      <c r="AX99" s="204" t="str">
        <f t="shared" si="119"/>
        <v>-</v>
      </c>
      <c r="AY99" s="204">
        <f t="shared" si="119"/>
        <v>5760</v>
      </c>
      <c r="AZ99" s="204">
        <f t="shared" si="119"/>
        <v>5040</v>
      </c>
      <c r="BA99" s="204">
        <f t="shared" si="119"/>
        <v>41400</v>
      </c>
      <c r="BB99" s="204">
        <f t="shared" si="119"/>
        <v>25200</v>
      </c>
      <c r="BC99" s="205" t="str">
        <f t="shared" si="119"/>
        <v>-</v>
      </c>
      <c r="BD99" s="279">
        <v>8.9</v>
      </c>
      <c r="BE99" s="280">
        <v>1200</v>
      </c>
      <c r="BF99" s="280">
        <v>40</v>
      </c>
      <c r="BG99" s="280">
        <v>3800</v>
      </c>
      <c r="BH99" s="280">
        <v>550</v>
      </c>
      <c r="BI99" s="281">
        <v>340</v>
      </c>
      <c r="BJ99" s="282"/>
    </row>
    <row r="100" spans="1:62" hidden="1" x14ac:dyDescent="0.3">
      <c r="A100" s="433"/>
      <c r="P100" s="259" t="s">
        <v>203</v>
      </c>
      <c r="Q100" s="259"/>
      <c r="R100" s="269">
        <v>20000</v>
      </c>
      <c r="S100" s="270">
        <v>20000</v>
      </c>
      <c r="T100" s="1330" t="s">
        <v>682</v>
      </c>
      <c r="U100" s="204">
        <v>1000</v>
      </c>
      <c r="V100" s="204">
        <v>20000</v>
      </c>
      <c r="W100" s="1337" t="s">
        <v>682</v>
      </c>
      <c r="X100" s="1337" t="s">
        <v>682</v>
      </c>
      <c r="Y100" s="784" t="s">
        <v>682</v>
      </c>
      <c r="Z100" s="203" t="s">
        <v>682</v>
      </c>
      <c r="AA100" s="277">
        <v>360</v>
      </c>
      <c r="AB100" s="277">
        <v>3240</v>
      </c>
      <c r="AC100" s="277">
        <v>30240</v>
      </c>
      <c r="AD100" s="277">
        <v>174600</v>
      </c>
      <c r="AE100" s="277">
        <v>82800</v>
      </c>
      <c r="AF100" s="277" t="s">
        <v>682</v>
      </c>
      <c r="AG100" s="277" t="s">
        <v>682</v>
      </c>
      <c r="AH100" s="277" t="s">
        <v>682</v>
      </c>
      <c r="AI100" s="277">
        <v>5760</v>
      </c>
      <c r="AJ100" s="277">
        <v>5040</v>
      </c>
      <c r="AK100" s="277">
        <v>41400</v>
      </c>
      <c r="AL100" s="277">
        <v>25200</v>
      </c>
      <c r="AM100" s="205" t="s">
        <v>682</v>
      </c>
      <c r="AN100" s="207"/>
      <c r="AO100" s="207"/>
      <c r="AP100" s="203" t="str">
        <f t="shared" si="120"/>
        <v>-</v>
      </c>
      <c r="AQ100" s="204">
        <f t="shared" si="119"/>
        <v>360</v>
      </c>
      <c r="AR100" s="204">
        <f t="shared" si="119"/>
        <v>3240</v>
      </c>
      <c r="AS100" s="204">
        <f t="shared" si="119"/>
        <v>30240</v>
      </c>
      <c r="AT100" s="204">
        <f t="shared" si="119"/>
        <v>174600</v>
      </c>
      <c r="AU100" s="204">
        <f t="shared" si="119"/>
        <v>82800</v>
      </c>
      <c r="AV100" s="204" t="str">
        <f t="shared" si="119"/>
        <v>-</v>
      </c>
      <c r="AW100" s="204" t="str">
        <f t="shared" si="119"/>
        <v>-</v>
      </c>
      <c r="AX100" s="204" t="str">
        <f t="shared" si="119"/>
        <v>-</v>
      </c>
      <c r="AY100" s="204">
        <f t="shared" si="119"/>
        <v>5760</v>
      </c>
      <c r="AZ100" s="204">
        <f t="shared" si="119"/>
        <v>5040</v>
      </c>
      <c r="BA100" s="204">
        <f t="shared" si="119"/>
        <v>41400</v>
      </c>
      <c r="BB100" s="204">
        <f t="shared" si="119"/>
        <v>25200</v>
      </c>
      <c r="BC100" s="205" t="str">
        <f t="shared" si="119"/>
        <v>-</v>
      </c>
      <c r="BD100" s="279">
        <v>4.6500000000000004</v>
      </c>
      <c r="BE100" s="280">
        <v>550</v>
      </c>
      <c r="BF100" s="280">
        <v>20</v>
      </c>
      <c r="BG100" s="280">
        <v>290</v>
      </c>
      <c r="BH100" s="280">
        <v>290</v>
      </c>
      <c r="BI100" s="281">
        <v>160</v>
      </c>
      <c r="BJ100" s="282"/>
    </row>
    <row r="101" spans="1:62" hidden="1" x14ac:dyDescent="0.3">
      <c r="A101" s="433"/>
      <c r="P101" s="259" t="s">
        <v>204</v>
      </c>
      <c r="Q101" s="259"/>
      <c r="R101" s="283">
        <v>9000</v>
      </c>
      <c r="S101" s="270">
        <v>8700</v>
      </c>
      <c r="T101" s="1332" t="s">
        <v>682</v>
      </c>
      <c r="U101" s="204">
        <v>220</v>
      </c>
      <c r="V101" s="204">
        <v>860</v>
      </c>
      <c r="W101" s="1337" t="s">
        <v>682</v>
      </c>
      <c r="X101" s="1337" t="s">
        <v>682</v>
      </c>
      <c r="Y101" s="784" t="s">
        <v>682</v>
      </c>
      <c r="Z101" s="203" t="s">
        <v>682</v>
      </c>
      <c r="AA101" s="277">
        <v>8.8000000000000007</v>
      </c>
      <c r="AB101" s="277">
        <v>79.2</v>
      </c>
      <c r="AC101" s="277">
        <v>739.2</v>
      </c>
      <c r="AD101" s="277">
        <v>4268</v>
      </c>
      <c r="AE101" s="277">
        <v>2024</v>
      </c>
      <c r="AF101" s="277" t="s">
        <v>682</v>
      </c>
      <c r="AG101" s="277" t="s">
        <v>682</v>
      </c>
      <c r="AH101" s="277" t="s">
        <v>682</v>
      </c>
      <c r="AI101" s="277">
        <v>140.80000000000001</v>
      </c>
      <c r="AJ101" s="277">
        <v>123.2</v>
      </c>
      <c r="AK101" s="277">
        <v>1012</v>
      </c>
      <c r="AL101" s="277">
        <v>616</v>
      </c>
      <c r="AM101" s="205" t="s">
        <v>682</v>
      </c>
      <c r="AN101" s="207"/>
      <c r="AO101" s="207"/>
      <c r="AP101" s="203" t="str">
        <f t="shared" si="120"/>
        <v>-</v>
      </c>
      <c r="AQ101" s="204">
        <f t="shared" si="119"/>
        <v>8.8000000000000007</v>
      </c>
      <c r="AR101" s="204">
        <f t="shared" si="119"/>
        <v>79.2</v>
      </c>
      <c r="AS101" s="204">
        <f t="shared" si="119"/>
        <v>739.2</v>
      </c>
      <c r="AT101" s="204">
        <f t="shared" si="119"/>
        <v>4268</v>
      </c>
      <c r="AU101" s="204">
        <f t="shared" si="119"/>
        <v>2024</v>
      </c>
      <c r="AV101" s="204" t="str">
        <f t="shared" si="119"/>
        <v>-</v>
      </c>
      <c r="AW101" s="204" t="str">
        <f t="shared" si="119"/>
        <v>-</v>
      </c>
      <c r="AX101" s="204" t="str">
        <f t="shared" si="119"/>
        <v>-</v>
      </c>
      <c r="AY101" s="204">
        <f t="shared" si="119"/>
        <v>140.80000000000001</v>
      </c>
      <c r="AZ101" s="204">
        <f t="shared" si="119"/>
        <v>123.2</v>
      </c>
      <c r="BA101" s="204">
        <f t="shared" si="119"/>
        <v>1012</v>
      </c>
      <c r="BB101" s="204">
        <f t="shared" si="119"/>
        <v>616</v>
      </c>
      <c r="BC101" s="205" t="str">
        <f t="shared" si="119"/>
        <v>-</v>
      </c>
      <c r="BD101" s="285">
        <v>0.33</v>
      </c>
      <c r="BE101" s="286">
        <v>37.5</v>
      </c>
      <c r="BF101" s="286">
        <v>1.5</v>
      </c>
      <c r="BG101" s="286">
        <v>22</v>
      </c>
      <c r="BH101" s="286">
        <v>16</v>
      </c>
      <c r="BI101" s="287">
        <v>12</v>
      </c>
      <c r="BJ101" s="268"/>
    </row>
    <row r="102" spans="1:62" hidden="1" x14ac:dyDescent="0.3">
      <c r="A102" s="433"/>
      <c r="P102" s="259" t="s">
        <v>205</v>
      </c>
      <c r="Q102" s="259"/>
      <c r="R102" s="278">
        <v>17000</v>
      </c>
      <c r="S102" s="288">
        <v>16000</v>
      </c>
      <c r="T102" s="1331" t="s">
        <v>682</v>
      </c>
      <c r="U102" s="204">
        <v>420</v>
      </c>
      <c r="V102" s="204">
        <v>1600</v>
      </c>
      <c r="W102" s="1337" t="s">
        <v>682</v>
      </c>
      <c r="X102" s="1337" t="s">
        <v>682</v>
      </c>
      <c r="Y102" s="784" t="s">
        <v>682</v>
      </c>
      <c r="Z102" s="203" t="s">
        <v>682</v>
      </c>
      <c r="AA102" s="280">
        <v>16.8</v>
      </c>
      <c r="AB102" s="280">
        <v>151.30000000000001</v>
      </c>
      <c r="AC102" s="280">
        <v>1412</v>
      </c>
      <c r="AD102" s="280">
        <v>8154</v>
      </c>
      <c r="AE102" s="280">
        <v>3867</v>
      </c>
      <c r="AF102" s="280" t="s">
        <v>682</v>
      </c>
      <c r="AG102" s="280" t="s">
        <v>682</v>
      </c>
      <c r="AH102" s="280" t="s">
        <v>682</v>
      </c>
      <c r="AI102" s="280">
        <v>269</v>
      </c>
      <c r="AJ102" s="280">
        <v>235.4</v>
      </c>
      <c r="AK102" s="280">
        <v>1933</v>
      </c>
      <c r="AL102" s="280">
        <v>1177</v>
      </c>
      <c r="AM102" s="205" t="s">
        <v>682</v>
      </c>
      <c r="AN102" s="207"/>
      <c r="AO102" s="207"/>
      <c r="AP102" s="203" t="str">
        <f t="shared" si="120"/>
        <v>-</v>
      </c>
      <c r="AQ102" s="204">
        <f t="shared" si="119"/>
        <v>16.8</v>
      </c>
      <c r="AR102" s="204">
        <f t="shared" si="119"/>
        <v>151.30000000000001</v>
      </c>
      <c r="AS102" s="204">
        <f t="shared" si="119"/>
        <v>1412</v>
      </c>
      <c r="AT102" s="204">
        <f t="shared" si="119"/>
        <v>8154</v>
      </c>
      <c r="AU102" s="204">
        <f t="shared" si="119"/>
        <v>3867</v>
      </c>
      <c r="AV102" s="204" t="str">
        <f t="shared" si="119"/>
        <v>-</v>
      </c>
      <c r="AW102" s="204" t="str">
        <f t="shared" si="119"/>
        <v>-</v>
      </c>
      <c r="AX102" s="204" t="str">
        <f t="shared" si="119"/>
        <v>-</v>
      </c>
      <c r="AY102" s="204">
        <f t="shared" si="119"/>
        <v>269</v>
      </c>
      <c r="AZ102" s="204">
        <f t="shared" si="119"/>
        <v>235.4</v>
      </c>
      <c r="BA102" s="204">
        <f t="shared" si="119"/>
        <v>1933</v>
      </c>
      <c r="BB102" s="204">
        <f t="shared" si="119"/>
        <v>1177</v>
      </c>
      <c r="BC102" s="205" t="str">
        <f t="shared" si="119"/>
        <v>-</v>
      </c>
      <c r="BD102" s="279">
        <v>0.66</v>
      </c>
      <c r="BE102" s="280">
        <v>75</v>
      </c>
      <c r="BF102" s="280">
        <v>3</v>
      </c>
      <c r="BG102" s="280">
        <v>44</v>
      </c>
      <c r="BH102" s="280">
        <v>32</v>
      </c>
      <c r="BI102" s="281">
        <v>24</v>
      </c>
      <c r="BJ102" s="282"/>
    </row>
    <row r="103" spans="1:62" hidden="1" x14ac:dyDescent="0.3">
      <c r="A103" s="433"/>
      <c r="P103" s="259" t="s">
        <v>206</v>
      </c>
      <c r="Q103" s="259"/>
      <c r="R103" s="284">
        <v>20000</v>
      </c>
      <c r="S103" s="288">
        <v>5900</v>
      </c>
      <c r="T103" s="1332" t="s">
        <v>682</v>
      </c>
      <c r="U103" s="204">
        <v>140</v>
      </c>
      <c r="V103" s="204">
        <v>580</v>
      </c>
      <c r="W103" s="1337" t="s">
        <v>682</v>
      </c>
      <c r="X103" s="1337" t="s">
        <v>682</v>
      </c>
      <c r="Y103" s="784" t="s">
        <v>682</v>
      </c>
      <c r="Z103" s="203" t="s">
        <v>682</v>
      </c>
      <c r="AA103" s="277">
        <v>5.94</v>
      </c>
      <c r="AB103" s="277">
        <v>53.46</v>
      </c>
      <c r="AC103" s="277">
        <v>499</v>
      </c>
      <c r="AD103" s="277">
        <v>2881</v>
      </c>
      <c r="AE103" s="277">
        <v>1366</v>
      </c>
      <c r="AF103" s="277" t="s">
        <v>682</v>
      </c>
      <c r="AG103" s="277" t="s">
        <v>682</v>
      </c>
      <c r="AH103" s="277" t="s">
        <v>682</v>
      </c>
      <c r="AI103" s="277">
        <v>95.04</v>
      </c>
      <c r="AJ103" s="277">
        <v>83.16</v>
      </c>
      <c r="AK103" s="277">
        <v>683.1</v>
      </c>
      <c r="AL103" s="277">
        <v>415.8</v>
      </c>
      <c r="AM103" s="205" t="s">
        <v>682</v>
      </c>
      <c r="AN103" s="207"/>
      <c r="AO103" s="207"/>
      <c r="AP103" s="203" t="str">
        <f t="shared" si="120"/>
        <v>-</v>
      </c>
      <c r="AQ103" s="204">
        <f t="shared" si="120"/>
        <v>5.94</v>
      </c>
      <c r="AR103" s="204">
        <f t="shared" si="120"/>
        <v>53.46</v>
      </c>
      <c r="AS103" s="204">
        <f t="shared" si="120"/>
        <v>499</v>
      </c>
      <c r="AT103" s="204">
        <f t="shared" si="120"/>
        <v>2881</v>
      </c>
      <c r="AU103" s="204">
        <f t="shared" si="120"/>
        <v>1366</v>
      </c>
      <c r="AV103" s="204" t="str">
        <f t="shared" si="120"/>
        <v>-</v>
      </c>
      <c r="AW103" s="204" t="str">
        <f t="shared" si="120"/>
        <v>-</v>
      </c>
      <c r="AX103" s="204" t="str">
        <f t="shared" si="120"/>
        <v>-</v>
      </c>
      <c r="AY103" s="204">
        <f t="shared" si="120"/>
        <v>95.04</v>
      </c>
      <c r="AZ103" s="204">
        <f t="shared" si="120"/>
        <v>83.16</v>
      </c>
      <c r="BA103" s="204">
        <f t="shared" si="120"/>
        <v>683.1</v>
      </c>
      <c r="BB103" s="204">
        <f t="shared" si="120"/>
        <v>415.8</v>
      </c>
      <c r="BC103" s="205" t="str">
        <f t="shared" si="120"/>
        <v>-</v>
      </c>
      <c r="BD103" s="289">
        <v>0.22950000000000001</v>
      </c>
      <c r="BE103" s="277">
        <v>28</v>
      </c>
      <c r="BF103" s="277">
        <v>1.075</v>
      </c>
      <c r="BG103" s="277">
        <v>16.25</v>
      </c>
      <c r="BH103" s="286">
        <v>11.5</v>
      </c>
      <c r="BI103" s="288">
        <v>8.8000000000000007</v>
      </c>
      <c r="BJ103" s="290"/>
    </row>
    <row r="104" spans="1:62" hidden="1" x14ac:dyDescent="0.3">
      <c r="A104" s="433"/>
      <c r="P104" s="259" t="s">
        <v>207</v>
      </c>
      <c r="Q104" s="259"/>
      <c r="R104" s="284">
        <v>20000</v>
      </c>
      <c r="S104" s="288">
        <v>20000</v>
      </c>
      <c r="T104" s="1332" t="s">
        <v>682</v>
      </c>
      <c r="U104" s="204">
        <v>1000</v>
      </c>
      <c r="V104" s="204">
        <v>4600</v>
      </c>
      <c r="W104" s="1337" t="s">
        <v>682</v>
      </c>
      <c r="X104" s="1337" t="s">
        <v>682</v>
      </c>
      <c r="Y104" s="784" t="s">
        <v>682</v>
      </c>
      <c r="Z104" s="203" t="s">
        <v>682</v>
      </c>
      <c r="AA104" s="277">
        <v>47.08</v>
      </c>
      <c r="AB104" s="277">
        <v>423.7</v>
      </c>
      <c r="AC104" s="277">
        <v>3955</v>
      </c>
      <c r="AD104" s="277">
        <v>22830</v>
      </c>
      <c r="AE104" s="277">
        <v>10830</v>
      </c>
      <c r="AF104" s="277" t="s">
        <v>682</v>
      </c>
      <c r="AG104" s="277" t="s">
        <v>682</v>
      </c>
      <c r="AH104" s="277" t="s">
        <v>682</v>
      </c>
      <c r="AI104" s="277">
        <v>753.3</v>
      </c>
      <c r="AJ104" s="277">
        <v>659.1</v>
      </c>
      <c r="AK104" s="277">
        <v>5414</v>
      </c>
      <c r="AL104" s="277">
        <v>3296</v>
      </c>
      <c r="AM104" s="205" t="s">
        <v>682</v>
      </c>
      <c r="AN104" s="207"/>
      <c r="AO104" s="207"/>
      <c r="AP104" s="203" t="str">
        <f t="shared" si="120"/>
        <v>-</v>
      </c>
      <c r="AQ104" s="204">
        <f t="shared" si="120"/>
        <v>47.08</v>
      </c>
      <c r="AR104" s="204">
        <f t="shared" si="120"/>
        <v>423.7</v>
      </c>
      <c r="AS104" s="204">
        <f t="shared" si="120"/>
        <v>3955</v>
      </c>
      <c r="AT104" s="204">
        <f t="shared" si="120"/>
        <v>22830</v>
      </c>
      <c r="AU104" s="204">
        <f t="shared" si="120"/>
        <v>10830</v>
      </c>
      <c r="AV104" s="204" t="str">
        <f t="shared" si="120"/>
        <v>-</v>
      </c>
      <c r="AW104" s="204" t="str">
        <f t="shared" si="120"/>
        <v>-</v>
      </c>
      <c r="AX104" s="204" t="str">
        <f t="shared" si="120"/>
        <v>-</v>
      </c>
      <c r="AY104" s="204">
        <f t="shared" si="120"/>
        <v>753.3</v>
      </c>
      <c r="AZ104" s="204">
        <f t="shared" si="120"/>
        <v>659.1</v>
      </c>
      <c r="BA104" s="204">
        <f t="shared" si="120"/>
        <v>5414</v>
      </c>
      <c r="BB104" s="204">
        <f t="shared" si="120"/>
        <v>3296</v>
      </c>
      <c r="BC104" s="205" t="str">
        <f t="shared" si="120"/>
        <v>-</v>
      </c>
      <c r="BD104" s="289">
        <v>1.87</v>
      </c>
      <c r="BE104" s="277">
        <v>227</v>
      </c>
      <c r="BF104" s="277">
        <v>8.9049999999999994</v>
      </c>
      <c r="BG104" s="277">
        <v>132.5</v>
      </c>
      <c r="BH104" s="277">
        <v>95</v>
      </c>
      <c r="BI104" s="288">
        <v>75</v>
      </c>
      <c r="BJ104" s="290"/>
    </row>
    <row r="105" spans="1:62" hidden="1" x14ac:dyDescent="0.3">
      <c r="A105" s="433"/>
      <c r="P105" s="259" t="s">
        <v>208</v>
      </c>
      <c r="Q105" s="259"/>
      <c r="R105" s="283">
        <v>20000</v>
      </c>
      <c r="S105" s="270">
        <v>20000</v>
      </c>
      <c r="T105" s="1332" t="s">
        <v>682</v>
      </c>
      <c r="U105" s="204">
        <v>1000</v>
      </c>
      <c r="V105" s="204">
        <v>4200</v>
      </c>
      <c r="W105" s="1337" t="s">
        <v>682</v>
      </c>
      <c r="X105" s="1337" t="s">
        <v>682</v>
      </c>
      <c r="Y105" s="784" t="s">
        <v>682</v>
      </c>
      <c r="Z105" s="203" t="s">
        <v>682</v>
      </c>
      <c r="AA105" s="277">
        <v>43.56</v>
      </c>
      <c r="AB105" s="277">
        <v>392</v>
      </c>
      <c r="AC105" s="277">
        <v>3659</v>
      </c>
      <c r="AD105" s="277">
        <v>21130</v>
      </c>
      <c r="AE105" s="277">
        <v>10020</v>
      </c>
      <c r="AF105" s="277" t="s">
        <v>682</v>
      </c>
      <c r="AG105" s="277" t="s">
        <v>682</v>
      </c>
      <c r="AH105" s="277" t="s">
        <v>682</v>
      </c>
      <c r="AI105" s="277">
        <v>697</v>
      </c>
      <c r="AJ105" s="277">
        <v>609.79999999999995</v>
      </c>
      <c r="AK105" s="277">
        <v>5009</v>
      </c>
      <c r="AL105" s="277">
        <v>3049</v>
      </c>
      <c r="AM105" s="205" t="s">
        <v>682</v>
      </c>
      <c r="AN105" s="207"/>
      <c r="AO105" s="207"/>
      <c r="AP105" s="203" t="str">
        <f t="shared" si="120"/>
        <v>-</v>
      </c>
      <c r="AQ105" s="204">
        <f t="shared" si="120"/>
        <v>43.56</v>
      </c>
      <c r="AR105" s="204">
        <f t="shared" si="120"/>
        <v>392</v>
      </c>
      <c r="AS105" s="204">
        <f t="shared" si="120"/>
        <v>3659</v>
      </c>
      <c r="AT105" s="204">
        <f t="shared" si="120"/>
        <v>21130</v>
      </c>
      <c r="AU105" s="204">
        <f t="shared" si="120"/>
        <v>10020</v>
      </c>
      <c r="AV105" s="204" t="str">
        <f t="shared" si="120"/>
        <v>-</v>
      </c>
      <c r="AW105" s="204" t="str">
        <f t="shared" si="120"/>
        <v>-</v>
      </c>
      <c r="AX105" s="204" t="str">
        <f t="shared" si="120"/>
        <v>-</v>
      </c>
      <c r="AY105" s="204">
        <f t="shared" si="120"/>
        <v>697</v>
      </c>
      <c r="AZ105" s="204">
        <f t="shared" si="120"/>
        <v>609.79999999999995</v>
      </c>
      <c r="BA105" s="204">
        <f t="shared" si="120"/>
        <v>5009</v>
      </c>
      <c r="BB105" s="204">
        <f t="shared" si="120"/>
        <v>3049</v>
      </c>
      <c r="BC105" s="205" t="str">
        <f t="shared" si="120"/>
        <v>-</v>
      </c>
      <c r="BD105" s="285">
        <v>0.33</v>
      </c>
      <c r="BE105" s="286">
        <v>37.5</v>
      </c>
      <c r="BF105" s="286">
        <v>1.5</v>
      </c>
      <c r="BG105" s="286">
        <v>22</v>
      </c>
      <c r="BH105" s="286">
        <v>16</v>
      </c>
      <c r="BI105" s="287">
        <v>12</v>
      </c>
      <c r="BJ105" s="268"/>
    </row>
    <row r="106" spans="1:62" hidden="1" x14ac:dyDescent="0.3">
      <c r="A106" s="433"/>
      <c r="P106" s="259" t="s">
        <v>209</v>
      </c>
      <c r="Q106" s="259"/>
      <c r="R106" s="284">
        <v>20000</v>
      </c>
      <c r="S106" s="288">
        <v>20000</v>
      </c>
      <c r="T106" s="1332" t="s">
        <v>682</v>
      </c>
      <c r="U106" s="204">
        <v>1000</v>
      </c>
      <c r="V106" s="204">
        <v>20000</v>
      </c>
      <c r="W106" s="1337" t="s">
        <v>682</v>
      </c>
      <c r="X106" s="1337" t="s">
        <v>682</v>
      </c>
      <c r="Y106" s="784" t="s">
        <v>682</v>
      </c>
      <c r="Z106" s="203" t="s">
        <v>682</v>
      </c>
      <c r="AA106" s="277">
        <v>360</v>
      </c>
      <c r="AB106" s="277">
        <v>3240</v>
      </c>
      <c r="AC106" s="277">
        <v>30240</v>
      </c>
      <c r="AD106" s="277">
        <v>174600</v>
      </c>
      <c r="AE106" s="277">
        <v>82800</v>
      </c>
      <c r="AF106" s="277" t="s">
        <v>682</v>
      </c>
      <c r="AG106" s="277" t="s">
        <v>682</v>
      </c>
      <c r="AH106" s="277" t="s">
        <v>682</v>
      </c>
      <c r="AI106" s="277">
        <v>5760</v>
      </c>
      <c r="AJ106" s="277">
        <v>5040</v>
      </c>
      <c r="AK106" s="277">
        <v>41400</v>
      </c>
      <c r="AL106" s="277">
        <v>25200</v>
      </c>
      <c r="AM106" s="205" t="s">
        <v>682</v>
      </c>
      <c r="AN106" s="207"/>
      <c r="AO106" s="207"/>
      <c r="AP106" s="203" t="str">
        <f t="shared" si="120"/>
        <v>-</v>
      </c>
      <c r="AQ106" s="204">
        <f t="shared" si="120"/>
        <v>360</v>
      </c>
      <c r="AR106" s="204">
        <f t="shared" si="120"/>
        <v>3240</v>
      </c>
      <c r="AS106" s="204">
        <f t="shared" si="120"/>
        <v>30240</v>
      </c>
      <c r="AT106" s="204">
        <f t="shared" si="120"/>
        <v>174600</v>
      </c>
      <c r="AU106" s="204">
        <f t="shared" si="120"/>
        <v>82800</v>
      </c>
      <c r="AV106" s="204" t="str">
        <f t="shared" si="120"/>
        <v>-</v>
      </c>
      <c r="AW106" s="204" t="str">
        <f t="shared" si="120"/>
        <v>-</v>
      </c>
      <c r="AX106" s="204" t="str">
        <f t="shared" si="120"/>
        <v>-</v>
      </c>
      <c r="AY106" s="204">
        <f t="shared" si="120"/>
        <v>5760</v>
      </c>
      <c r="AZ106" s="204">
        <f t="shared" si="120"/>
        <v>5040</v>
      </c>
      <c r="BA106" s="204">
        <f t="shared" si="120"/>
        <v>41400</v>
      </c>
      <c r="BB106" s="204">
        <f t="shared" si="120"/>
        <v>25200</v>
      </c>
      <c r="BC106" s="205" t="str">
        <f t="shared" si="120"/>
        <v>-</v>
      </c>
      <c r="BD106" s="289">
        <v>31.5</v>
      </c>
      <c r="BE106" s="277">
        <v>6000</v>
      </c>
      <c r="BF106" s="277">
        <v>127.5</v>
      </c>
      <c r="BG106" s="277">
        <v>8000</v>
      </c>
      <c r="BH106" s="277">
        <v>1650</v>
      </c>
      <c r="BI106" s="288">
        <v>1050</v>
      </c>
      <c r="BJ106" s="290"/>
    </row>
    <row r="107" spans="1:62" hidden="1" x14ac:dyDescent="0.3">
      <c r="A107" s="433"/>
      <c r="P107" s="259" t="s">
        <v>210</v>
      </c>
      <c r="Q107" s="259"/>
      <c r="R107" s="284">
        <v>20000</v>
      </c>
      <c r="S107" s="288">
        <v>20000</v>
      </c>
      <c r="T107" s="1332" t="s">
        <v>682</v>
      </c>
      <c r="U107" s="204">
        <v>1000</v>
      </c>
      <c r="V107" s="204">
        <v>20000</v>
      </c>
      <c r="W107" s="1337" t="s">
        <v>682</v>
      </c>
      <c r="X107" s="1337" t="s">
        <v>682</v>
      </c>
      <c r="Y107" s="784" t="s">
        <v>682</v>
      </c>
      <c r="Z107" s="203" t="s">
        <v>682</v>
      </c>
      <c r="AA107" s="277">
        <v>360</v>
      </c>
      <c r="AB107" s="277">
        <v>3240</v>
      </c>
      <c r="AC107" s="277">
        <v>30240</v>
      </c>
      <c r="AD107" s="277">
        <v>174600</v>
      </c>
      <c r="AE107" s="277">
        <v>82800</v>
      </c>
      <c r="AF107" s="277" t="s">
        <v>682</v>
      </c>
      <c r="AG107" s="277" t="s">
        <v>682</v>
      </c>
      <c r="AH107" s="277" t="s">
        <v>682</v>
      </c>
      <c r="AI107" s="277">
        <v>5760</v>
      </c>
      <c r="AJ107" s="277">
        <v>5040</v>
      </c>
      <c r="AK107" s="277">
        <v>41400</v>
      </c>
      <c r="AL107" s="277">
        <v>25200</v>
      </c>
      <c r="AM107" s="205" t="s">
        <v>682</v>
      </c>
      <c r="AN107" s="207"/>
      <c r="AO107" s="207"/>
      <c r="AP107" s="203" t="str">
        <f t="shared" si="120"/>
        <v>-</v>
      </c>
      <c r="AQ107" s="204">
        <f t="shared" si="120"/>
        <v>360</v>
      </c>
      <c r="AR107" s="204">
        <f t="shared" si="120"/>
        <v>3240</v>
      </c>
      <c r="AS107" s="204">
        <f t="shared" si="120"/>
        <v>30240</v>
      </c>
      <c r="AT107" s="204">
        <f t="shared" si="120"/>
        <v>174600</v>
      </c>
      <c r="AU107" s="204">
        <f t="shared" si="120"/>
        <v>82800</v>
      </c>
      <c r="AV107" s="204" t="str">
        <f t="shared" si="120"/>
        <v>-</v>
      </c>
      <c r="AW107" s="204" t="str">
        <f t="shared" si="120"/>
        <v>-</v>
      </c>
      <c r="AX107" s="204" t="str">
        <f t="shared" si="120"/>
        <v>-</v>
      </c>
      <c r="AY107" s="204">
        <f t="shared" si="120"/>
        <v>5760</v>
      </c>
      <c r="AZ107" s="204">
        <f t="shared" si="120"/>
        <v>5040</v>
      </c>
      <c r="BA107" s="204">
        <f t="shared" si="120"/>
        <v>41400</v>
      </c>
      <c r="BB107" s="204">
        <f t="shared" si="120"/>
        <v>25200</v>
      </c>
      <c r="BC107" s="205" t="str">
        <f t="shared" si="120"/>
        <v>-</v>
      </c>
      <c r="BD107" s="289">
        <v>15.1</v>
      </c>
      <c r="BE107" s="277">
        <v>1725</v>
      </c>
      <c r="BF107" s="277">
        <v>60.3</v>
      </c>
      <c r="BG107" s="277">
        <v>875</v>
      </c>
      <c r="BH107" s="277">
        <v>819</v>
      </c>
      <c r="BI107" s="288">
        <v>490</v>
      </c>
      <c r="BJ107" s="290"/>
    </row>
    <row r="108" spans="1:62" hidden="1" x14ac:dyDescent="0.3">
      <c r="A108" s="433"/>
      <c r="P108" s="259" t="s">
        <v>211</v>
      </c>
      <c r="Q108" s="259"/>
      <c r="R108" s="283">
        <v>7800</v>
      </c>
      <c r="S108" s="270">
        <v>7600</v>
      </c>
      <c r="T108" s="1332" t="s">
        <v>682</v>
      </c>
      <c r="U108" s="204">
        <v>190</v>
      </c>
      <c r="V108" s="204">
        <v>740</v>
      </c>
      <c r="W108" s="1337" t="s">
        <v>682</v>
      </c>
      <c r="X108" s="1337" t="s">
        <v>682</v>
      </c>
      <c r="Y108" s="784" t="s">
        <v>682</v>
      </c>
      <c r="Z108" s="203" t="s">
        <v>682</v>
      </c>
      <c r="AA108" s="277">
        <v>7.6</v>
      </c>
      <c r="AB108" s="277">
        <v>68.599999999999994</v>
      </c>
      <c r="AC108" s="277">
        <v>640.5</v>
      </c>
      <c r="AD108" s="277">
        <v>3698</v>
      </c>
      <c r="AE108" s="277">
        <v>1754</v>
      </c>
      <c r="AF108" s="277" t="s">
        <v>682</v>
      </c>
      <c r="AG108" s="277" t="s">
        <v>682</v>
      </c>
      <c r="AH108" s="277" t="s">
        <v>682</v>
      </c>
      <c r="AI108" s="277">
        <v>122</v>
      </c>
      <c r="AJ108" s="277">
        <v>106.8</v>
      </c>
      <c r="AK108" s="277">
        <v>876.9</v>
      </c>
      <c r="AL108" s="277">
        <v>533.79999999999995</v>
      </c>
      <c r="AM108" s="205" t="s">
        <v>682</v>
      </c>
      <c r="AN108" s="207"/>
      <c r="AO108" s="207"/>
      <c r="AP108" s="203" t="str">
        <f t="shared" si="120"/>
        <v>-</v>
      </c>
      <c r="AQ108" s="204">
        <f t="shared" si="120"/>
        <v>7.6</v>
      </c>
      <c r="AR108" s="204">
        <f t="shared" si="120"/>
        <v>68.599999999999994</v>
      </c>
      <c r="AS108" s="204">
        <f t="shared" si="120"/>
        <v>640.5</v>
      </c>
      <c r="AT108" s="204">
        <f t="shared" si="120"/>
        <v>3698</v>
      </c>
      <c r="AU108" s="204">
        <f t="shared" si="120"/>
        <v>1754</v>
      </c>
      <c r="AV108" s="204" t="str">
        <f t="shared" si="120"/>
        <v>-</v>
      </c>
      <c r="AW108" s="204" t="str">
        <f t="shared" si="120"/>
        <v>-</v>
      </c>
      <c r="AX108" s="204" t="str">
        <f t="shared" si="120"/>
        <v>-</v>
      </c>
      <c r="AY108" s="204">
        <f t="shared" si="120"/>
        <v>122</v>
      </c>
      <c r="AZ108" s="204">
        <f t="shared" si="120"/>
        <v>106.8</v>
      </c>
      <c r="BA108" s="204">
        <f t="shared" si="120"/>
        <v>876.9</v>
      </c>
      <c r="BB108" s="204">
        <f t="shared" si="120"/>
        <v>533.79999999999995</v>
      </c>
      <c r="BC108" s="205" t="str">
        <f t="shared" si="120"/>
        <v>-</v>
      </c>
      <c r="BD108" s="285">
        <v>0.28999999999999998</v>
      </c>
      <c r="BE108" s="286">
        <v>33.5</v>
      </c>
      <c r="BF108" s="286">
        <v>1.35</v>
      </c>
      <c r="BG108" s="286">
        <v>20</v>
      </c>
      <c r="BH108" s="286">
        <v>14</v>
      </c>
      <c r="BI108" s="287">
        <v>12</v>
      </c>
      <c r="BJ108" s="268"/>
    </row>
    <row r="109" spans="1:62" hidden="1" x14ac:dyDescent="0.3">
      <c r="A109" s="433"/>
      <c r="P109" s="259" t="s">
        <v>212</v>
      </c>
      <c r="Q109" s="259"/>
      <c r="R109" s="278">
        <v>14000</v>
      </c>
      <c r="S109" s="288">
        <v>14000</v>
      </c>
      <c r="T109" s="1331" t="s">
        <v>682</v>
      </c>
      <c r="U109" s="204">
        <v>360</v>
      </c>
      <c r="V109" s="204">
        <v>1400</v>
      </c>
      <c r="W109" s="1337" t="s">
        <v>682</v>
      </c>
      <c r="X109" s="1337" t="s">
        <v>682</v>
      </c>
      <c r="Y109" s="784" t="s">
        <v>682</v>
      </c>
      <c r="Z109" s="203" t="s">
        <v>682</v>
      </c>
      <c r="AA109" s="280">
        <v>14.4</v>
      </c>
      <c r="AB109" s="280">
        <v>129.9</v>
      </c>
      <c r="AC109" s="280">
        <v>1213</v>
      </c>
      <c r="AD109" s="280">
        <v>7002</v>
      </c>
      <c r="AE109" s="280">
        <v>3321</v>
      </c>
      <c r="AF109" s="280" t="s">
        <v>682</v>
      </c>
      <c r="AG109" s="280" t="s">
        <v>682</v>
      </c>
      <c r="AH109" s="280" t="s">
        <v>682</v>
      </c>
      <c r="AI109" s="280">
        <v>231</v>
      </c>
      <c r="AJ109" s="280">
        <v>202.1</v>
      </c>
      <c r="AK109" s="280">
        <v>1660</v>
      </c>
      <c r="AL109" s="280">
        <v>1011</v>
      </c>
      <c r="AM109" s="205" t="s">
        <v>682</v>
      </c>
      <c r="AN109" s="207"/>
      <c r="AO109" s="207"/>
      <c r="AP109" s="203" t="str">
        <f t="shared" si="120"/>
        <v>-</v>
      </c>
      <c r="AQ109" s="204">
        <f t="shared" si="120"/>
        <v>14.4</v>
      </c>
      <c r="AR109" s="204">
        <f t="shared" si="120"/>
        <v>129.9</v>
      </c>
      <c r="AS109" s="204">
        <f t="shared" si="120"/>
        <v>1213</v>
      </c>
      <c r="AT109" s="204">
        <f t="shared" si="120"/>
        <v>7002</v>
      </c>
      <c r="AU109" s="204">
        <f t="shared" si="120"/>
        <v>3321</v>
      </c>
      <c r="AV109" s="204" t="str">
        <f t="shared" si="120"/>
        <v>-</v>
      </c>
      <c r="AW109" s="204" t="str">
        <f t="shared" si="120"/>
        <v>-</v>
      </c>
      <c r="AX109" s="204" t="str">
        <f t="shared" si="120"/>
        <v>-</v>
      </c>
      <c r="AY109" s="204">
        <f t="shared" si="120"/>
        <v>231</v>
      </c>
      <c r="AZ109" s="204">
        <f t="shared" si="120"/>
        <v>202.1</v>
      </c>
      <c r="BA109" s="204">
        <f t="shared" si="120"/>
        <v>1660</v>
      </c>
      <c r="BB109" s="204">
        <f t="shared" si="120"/>
        <v>1011</v>
      </c>
      <c r="BC109" s="205" t="str">
        <f t="shared" si="120"/>
        <v>-</v>
      </c>
      <c r="BD109" s="279">
        <v>0.48499999999999999</v>
      </c>
      <c r="BE109" s="280">
        <v>59.5</v>
      </c>
      <c r="BF109" s="280">
        <v>2.5</v>
      </c>
      <c r="BG109" s="280">
        <v>35</v>
      </c>
      <c r="BH109" s="280">
        <v>25</v>
      </c>
      <c r="BI109" s="281">
        <v>22.5</v>
      </c>
      <c r="BJ109" s="282"/>
    </row>
    <row r="110" spans="1:62" hidden="1" x14ac:dyDescent="0.3">
      <c r="A110" s="433"/>
      <c r="P110" s="259" t="s">
        <v>213</v>
      </c>
      <c r="Q110" s="259"/>
      <c r="R110" s="283">
        <v>3400</v>
      </c>
      <c r="S110" s="270">
        <v>3300</v>
      </c>
      <c r="T110" s="1332" t="s">
        <v>682</v>
      </c>
      <c r="U110" s="204">
        <v>84</v>
      </c>
      <c r="V110" s="204">
        <v>320</v>
      </c>
      <c r="W110" s="1337" t="s">
        <v>682</v>
      </c>
      <c r="X110" s="1337" t="s">
        <v>682</v>
      </c>
      <c r="Y110" s="784" t="s">
        <v>682</v>
      </c>
      <c r="Z110" s="203" t="s">
        <v>682</v>
      </c>
      <c r="AA110" s="277">
        <v>3.3439999999999999</v>
      </c>
      <c r="AB110" s="277">
        <v>30.18</v>
      </c>
      <c r="AC110" s="277">
        <v>281.8</v>
      </c>
      <c r="AD110" s="277">
        <v>1627</v>
      </c>
      <c r="AE110" s="277">
        <v>771.8</v>
      </c>
      <c r="AF110" s="277" t="s">
        <v>682</v>
      </c>
      <c r="AG110" s="277" t="s">
        <v>682</v>
      </c>
      <c r="AH110" s="277" t="s">
        <v>682</v>
      </c>
      <c r="AI110" s="277">
        <v>53.68</v>
      </c>
      <c r="AJ110" s="277">
        <v>46.99</v>
      </c>
      <c r="AK110" s="277">
        <v>385.8</v>
      </c>
      <c r="AL110" s="277">
        <v>234.9</v>
      </c>
      <c r="AM110" s="205" t="s">
        <v>682</v>
      </c>
      <c r="AN110" s="207"/>
      <c r="AO110" s="207"/>
      <c r="AP110" s="203" t="str">
        <f t="shared" si="120"/>
        <v>-</v>
      </c>
      <c r="AQ110" s="204">
        <f t="shared" si="120"/>
        <v>3.3439999999999999</v>
      </c>
      <c r="AR110" s="204">
        <f t="shared" si="120"/>
        <v>30.18</v>
      </c>
      <c r="AS110" s="204">
        <f t="shared" si="120"/>
        <v>281.8</v>
      </c>
      <c r="AT110" s="204">
        <f t="shared" si="120"/>
        <v>1627</v>
      </c>
      <c r="AU110" s="204">
        <f t="shared" si="120"/>
        <v>771.8</v>
      </c>
      <c r="AV110" s="204" t="str">
        <f t="shared" si="120"/>
        <v>-</v>
      </c>
      <c r="AW110" s="204" t="str">
        <f t="shared" si="120"/>
        <v>-</v>
      </c>
      <c r="AX110" s="204" t="str">
        <f t="shared" si="120"/>
        <v>-</v>
      </c>
      <c r="AY110" s="204">
        <f t="shared" si="120"/>
        <v>53.68</v>
      </c>
      <c r="AZ110" s="204">
        <f t="shared" si="120"/>
        <v>46.99</v>
      </c>
      <c r="BA110" s="204">
        <f t="shared" si="120"/>
        <v>385.8</v>
      </c>
      <c r="BB110" s="204">
        <f t="shared" si="120"/>
        <v>234.9</v>
      </c>
      <c r="BC110" s="205" t="str">
        <f t="shared" si="120"/>
        <v>-</v>
      </c>
      <c r="BD110" s="289">
        <v>0.216</v>
      </c>
      <c r="BE110" s="277">
        <v>26.2</v>
      </c>
      <c r="BF110" s="277">
        <v>1.02</v>
      </c>
      <c r="BG110" s="277">
        <v>15</v>
      </c>
      <c r="BH110" s="277">
        <v>10.53</v>
      </c>
      <c r="BI110" s="288">
        <v>9</v>
      </c>
      <c r="BJ110" s="290"/>
    </row>
    <row r="111" spans="1:62" hidden="1" x14ac:dyDescent="0.3">
      <c r="A111" s="433"/>
      <c r="P111" s="259" t="s">
        <v>214</v>
      </c>
      <c r="Q111" s="259"/>
      <c r="R111" s="284">
        <v>2000</v>
      </c>
      <c r="S111" s="288">
        <v>20000</v>
      </c>
      <c r="T111" s="1332" t="s">
        <v>682</v>
      </c>
      <c r="U111" s="204">
        <v>1000</v>
      </c>
      <c r="V111" s="204">
        <v>4600</v>
      </c>
      <c r="W111" s="1337" t="s">
        <v>682</v>
      </c>
      <c r="X111" s="1337" t="s">
        <v>682</v>
      </c>
      <c r="Y111" s="784" t="s">
        <v>682</v>
      </c>
      <c r="Z111" s="203" t="s">
        <v>682</v>
      </c>
      <c r="AA111" s="277">
        <v>36.49</v>
      </c>
      <c r="AB111" s="277">
        <v>328.4</v>
      </c>
      <c r="AC111" s="277">
        <v>3065</v>
      </c>
      <c r="AD111" s="277">
        <v>17690</v>
      </c>
      <c r="AE111" s="277">
        <v>8393</v>
      </c>
      <c r="AF111" s="277" t="s">
        <v>682</v>
      </c>
      <c r="AG111" s="277" t="s">
        <v>682</v>
      </c>
      <c r="AH111" s="277" t="s">
        <v>682</v>
      </c>
      <c r="AI111" s="277">
        <v>583.79999999999995</v>
      </c>
      <c r="AJ111" s="277">
        <v>510.8</v>
      </c>
      <c r="AK111" s="277">
        <v>4196</v>
      </c>
      <c r="AL111" s="277">
        <v>2554</v>
      </c>
      <c r="AM111" s="205" t="s">
        <v>682</v>
      </c>
      <c r="AN111" s="207"/>
      <c r="AO111" s="207"/>
      <c r="AP111" s="203" t="str">
        <f t="shared" si="120"/>
        <v>-</v>
      </c>
      <c r="AQ111" s="204">
        <f t="shared" si="120"/>
        <v>36.49</v>
      </c>
      <c r="AR111" s="204">
        <f t="shared" si="120"/>
        <v>328.4</v>
      </c>
      <c r="AS111" s="204">
        <f t="shared" si="120"/>
        <v>3065</v>
      </c>
      <c r="AT111" s="204">
        <f t="shared" si="120"/>
        <v>17690</v>
      </c>
      <c r="AU111" s="204">
        <f t="shared" si="120"/>
        <v>8393</v>
      </c>
      <c r="AV111" s="204" t="str">
        <f t="shared" si="120"/>
        <v>-</v>
      </c>
      <c r="AW111" s="204" t="str">
        <f t="shared" si="120"/>
        <v>-</v>
      </c>
      <c r="AX111" s="204" t="str">
        <f t="shared" si="120"/>
        <v>-</v>
      </c>
      <c r="AY111" s="204">
        <f t="shared" si="120"/>
        <v>583.79999999999995</v>
      </c>
      <c r="AZ111" s="204">
        <f t="shared" si="120"/>
        <v>510.8</v>
      </c>
      <c r="BA111" s="204">
        <f t="shared" si="120"/>
        <v>4196</v>
      </c>
      <c r="BB111" s="204">
        <f t="shared" si="120"/>
        <v>2554</v>
      </c>
      <c r="BC111" s="205" t="str">
        <f t="shared" si="120"/>
        <v>-</v>
      </c>
      <c r="BD111" s="289">
        <v>1.42</v>
      </c>
      <c r="BE111" s="277">
        <v>172.5</v>
      </c>
      <c r="BF111" s="277">
        <v>6.6619999999999999</v>
      </c>
      <c r="BG111" s="277">
        <v>102</v>
      </c>
      <c r="BH111" s="277">
        <v>68.5</v>
      </c>
      <c r="BI111" s="288">
        <v>59.5</v>
      </c>
      <c r="BJ111" s="290"/>
    </row>
    <row r="112" spans="1:62" hidden="1" x14ac:dyDescent="0.3">
      <c r="A112" s="433"/>
      <c r="P112" s="259" t="s">
        <v>215</v>
      </c>
      <c r="Q112" s="259"/>
      <c r="R112" s="284">
        <v>20000</v>
      </c>
      <c r="S112" s="288">
        <v>20000</v>
      </c>
      <c r="T112" s="1332" t="s">
        <v>682</v>
      </c>
      <c r="U112" s="204">
        <v>1000</v>
      </c>
      <c r="V112" s="204">
        <v>4200</v>
      </c>
      <c r="W112" s="1337" t="s">
        <v>682</v>
      </c>
      <c r="X112" s="1337" t="s">
        <v>682</v>
      </c>
      <c r="Y112" s="784" t="s">
        <v>682</v>
      </c>
      <c r="Z112" s="203" t="s">
        <v>682</v>
      </c>
      <c r="AA112" s="277">
        <v>31.4</v>
      </c>
      <c r="AB112" s="277">
        <v>282.2</v>
      </c>
      <c r="AC112" s="277">
        <v>2635</v>
      </c>
      <c r="AD112" s="277">
        <v>15210</v>
      </c>
      <c r="AE112" s="277">
        <v>7214</v>
      </c>
      <c r="AF112" s="277" t="s">
        <v>682</v>
      </c>
      <c r="AG112" s="277" t="s">
        <v>682</v>
      </c>
      <c r="AH112" s="277" t="s">
        <v>682</v>
      </c>
      <c r="AI112" s="277">
        <v>501.8</v>
      </c>
      <c r="AJ112" s="277">
        <v>439.1</v>
      </c>
      <c r="AK112" s="277">
        <v>3607</v>
      </c>
      <c r="AL112" s="277">
        <v>2195</v>
      </c>
      <c r="AM112" s="205" t="s">
        <v>682</v>
      </c>
      <c r="AN112" s="207"/>
      <c r="AO112" s="207"/>
      <c r="AP112" s="203" t="str">
        <f t="shared" si="120"/>
        <v>-</v>
      </c>
      <c r="AQ112" s="204">
        <f t="shared" si="120"/>
        <v>31.4</v>
      </c>
      <c r="AR112" s="204">
        <f t="shared" si="120"/>
        <v>282.2</v>
      </c>
      <c r="AS112" s="204">
        <f t="shared" si="120"/>
        <v>2635</v>
      </c>
      <c r="AT112" s="204">
        <f t="shared" si="120"/>
        <v>15210</v>
      </c>
      <c r="AU112" s="204">
        <f t="shared" si="120"/>
        <v>7214</v>
      </c>
      <c r="AV112" s="204" t="str">
        <f t="shared" si="120"/>
        <v>-</v>
      </c>
      <c r="AW112" s="204" t="str">
        <f t="shared" si="120"/>
        <v>-</v>
      </c>
      <c r="AX112" s="204" t="str">
        <f t="shared" si="120"/>
        <v>-</v>
      </c>
      <c r="AY112" s="204">
        <f t="shared" si="120"/>
        <v>501.8</v>
      </c>
      <c r="AZ112" s="204">
        <f t="shared" si="120"/>
        <v>439.1</v>
      </c>
      <c r="BA112" s="204">
        <f t="shared" si="120"/>
        <v>3607</v>
      </c>
      <c r="BB112" s="204">
        <f t="shared" si="120"/>
        <v>2195</v>
      </c>
      <c r="BC112" s="205" t="str">
        <f t="shared" si="120"/>
        <v>-</v>
      </c>
      <c r="BD112" s="289">
        <v>1.2</v>
      </c>
      <c r="BE112" s="277">
        <v>147</v>
      </c>
      <c r="BF112" s="277">
        <v>5.75</v>
      </c>
      <c r="BG112" s="277">
        <v>87</v>
      </c>
      <c r="BH112" s="277">
        <v>57</v>
      </c>
      <c r="BI112" s="288">
        <v>49</v>
      </c>
      <c r="BJ112" s="290"/>
    </row>
    <row r="113" spans="1:102" hidden="1" x14ac:dyDescent="0.3">
      <c r="A113" s="433"/>
      <c r="P113" s="259" t="s">
        <v>216</v>
      </c>
      <c r="Q113" s="259"/>
      <c r="R113" s="284">
        <v>20000</v>
      </c>
      <c r="S113" s="288">
        <v>20000</v>
      </c>
      <c r="T113" s="1333" t="s">
        <v>682</v>
      </c>
      <c r="U113" s="204">
        <v>1000</v>
      </c>
      <c r="V113" s="204">
        <v>20000</v>
      </c>
      <c r="W113" s="1337" t="s">
        <v>682</v>
      </c>
      <c r="X113" s="1337" t="s">
        <v>682</v>
      </c>
      <c r="Y113" s="784" t="s">
        <v>682</v>
      </c>
      <c r="Z113" s="203" t="s">
        <v>682</v>
      </c>
      <c r="AA113" s="286">
        <v>360</v>
      </c>
      <c r="AB113" s="286">
        <v>3240</v>
      </c>
      <c r="AC113" s="286">
        <v>30240</v>
      </c>
      <c r="AD113" s="286">
        <v>174600</v>
      </c>
      <c r="AE113" s="286">
        <v>82800</v>
      </c>
      <c r="AF113" s="286" t="s">
        <v>682</v>
      </c>
      <c r="AG113" s="286" t="s">
        <v>682</v>
      </c>
      <c r="AH113" s="286" t="s">
        <v>682</v>
      </c>
      <c r="AI113" s="286">
        <v>5760</v>
      </c>
      <c r="AJ113" s="286">
        <v>5040</v>
      </c>
      <c r="AK113" s="286">
        <v>41400</v>
      </c>
      <c r="AL113" s="286">
        <v>25200</v>
      </c>
      <c r="AM113" s="205" t="s">
        <v>682</v>
      </c>
      <c r="AN113" s="207"/>
      <c r="AO113" s="207"/>
      <c r="AP113" s="203" t="str">
        <f t="shared" si="120"/>
        <v>-</v>
      </c>
      <c r="AQ113" s="204">
        <f t="shared" si="120"/>
        <v>360</v>
      </c>
      <c r="AR113" s="204">
        <f t="shared" si="120"/>
        <v>3240</v>
      </c>
      <c r="AS113" s="204">
        <f t="shared" si="120"/>
        <v>30240</v>
      </c>
      <c r="AT113" s="204">
        <f t="shared" si="120"/>
        <v>174600</v>
      </c>
      <c r="AU113" s="204">
        <f t="shared" si="120"/>
        <v>82800</v>
      </c>
      <c r="AV113" s="204" t="str">
        <f t="shared" si="120"/>
        <v>-</v>
      </c>
      <c r="AW113" s="204" t="str">
        <f t="shared" si="120"/>
        <v>-</v>
      </c>
      <c r="AX113" s="204" t="str">
        <f t="shared" si="120"/>
        <v>-</v>
      </c>
      <c r="AY113" s="204">
        <f t="shared" si="120"/>
        <v>5760</v>
      </c>
      <c r="AZ113" s="204">
        <f t="shared" si="120"/>
        <v>5040</v>
      </c>
      <c r="BA113" s="204">
        <f t="shared" si="120"/>
        <v>41400</v>
      </c>
      <c r="BB113" s="204">
        <f t="shared" si="120"/>
        <v>25200</v>
      </c>
      <c r="BC113" s="205" t="str">
        <f t="shared" si="120"/>
        <v>-</v>
      </c>
      <c r="BD113" s="289">
        <v>23</v>
      </c>
      <c r="BE113" s="277">
        <v>6000</v>
      </c>
      <c r="BF113" s="277">
        <v>110</v>
      </c>
      <c r="BG113" s="277">
        <v>8000</v>
      </c>
      <c r="BH113" s="277">
        <v>1125</v>
      </c>
      <c r="BI113" s="288">
        <v>990</v>
      </c>
      <c r="BJ113" s="290"/>
    </row>
    <row r="114" spans="1:102" hidden="1" x14ac:dyDescent="0.3">
      <c r="A114" s="433"/>
      <c r="P114" s="259" t="s">
        <v>217</v>
      </c>
      <c r="Q114" s="259"/>
      <c r="R114" s="284">
        <v>20000</v>
      </c>
      <c r="S114" s="288">
        <v>20000</v>
      </c>
      <c r="T114" s="1333" t="s">
        <v>682</v>
      </c>
      <c r="U114" s="204">
        <v>1000</v>
      </c>
      <c r="V114" s="204">
        <v>20000</v>
      </c>
      <c r="W114" s="1337" t="s">
        <v>682</v>
      </c>
      <c r="X114" s="1337" t="s">
        <v>682</v>
      </c>
      <c r="Y114" s="784" t="s">
        <v>682</v>
      </c>
      <c r="Z114" s="203" t="s">
        <v>682</v>
      </c>
      <c r="AA114" s="286">
        <v>360</v>
      </c>
      <c r="AB114" s="286">
        <v>3240</v>
      </c>
      <c r="AC114" s="286">
        <v>30240</v>
      </c>
      <c r="AD114" s="286">
        <v>174600</v>
      </c>
      <c r="AE114" s="286">
        <v>82800</v>
      </c>
      <c r="AF114" s="286" t="s">
        <v>682</v>
      </c>
      <c r="AG114" s="286" t="s">
        <v>682</v>
      </c>
      <c r="AH114" s="286" t="s">
        <v>682</v>
      </c>
      <c r="AI114" s="286">
        <v>5760</v>
      </c>
      <c r="AJ114" s="286">
        <v>5040</v>
      </c>
      <c r="AK114" s="286">
        <v>41400</v>
      </c>
      <c r="AL114" s="286">
        <v>25200</v>
      </c>
      <c r="AM114" s="205" t="s">
        <v>682</v>
      </c>
      <c r="AN114" s="207"/>
      <c r="AO114" s="207"/>
      <c r="AP114" s="203" t="str">
        <f t="shared" si="120"/>
        <v>-</v>
      </c>
      <c r="AQ114" s="204">
        <f t="shared" si="120"/>
        <v>360</v>
      </c>
      <c r="AR114" s="204">
        <f t="shared" si="120"/>
        <v>3240</v>
      </c>
      <c r="AS114" s="204">
        <f t="shared" si="120"/>
        <v>30240</v>
      </c>
      <c r="AT114" s="204">
        <f t="shared" si="120"/>
        <v>174600</v>
      </c>
      <c r="AU114" s="204">
        <f t="shared" si="120"/>
        <v>82800</v>
      </c>
      <c r="AV114" s="204" t="str">
        <f t="shared" si="120"/>
        <v>-</v>
      </c>
      <c r="AW114" s="204" t="str">
        <f t="shared" si="120"/>
        <v>-</v>
      </c>
      <c r="AX114" s="204" t="str">
        <f t="shared" si="120"/>
        <v>-</v>
      </c>
      <c r="AY114" s="204">
        <f t="shared" si="120"/>
        <v>5760</v>
      </c>
      <c r="AZ114" s="204">
        <f t="shared" si="120"/>
        <v>5040</v>
      </c>
      <c r="BA114" s="204">
        <f t="shared" si="120"/>
        <v>41400</v>
      </c>
      <c r="BB114" s="204">
        <f t="shared" si="120"/>
        <v>25200</v>
      </c>
      <c r="BC114" s="205" t="str">
        <f t="shared" si="120"/>
        <v>-</v>
      </c>
      <c r="BD114" s="289">
        <v>11.5</v>
      </c>
      <c r="BE114" s="277">
        <v>1400</v>
      </c>
      <c r="BF114" s="277">
        <v>55.75</v>
      </c>
      <c r="BG114" s="277">
        <v>800</v>
      </c>
      <c r="BH114" s="277">
        <v>570</v>
      </c>
      <c r="BI114" s="288">
        <v>493</v>
      </c>
      <c r="BJ114" s="290"/>
    </row>
    <row r="115" spans="1:102" hidden="1" x14ac:dyDescent="0.3">
      <c r="A115" s="433"/>
      <c r="P115" s="259" t="s">
        <v>218</v>
      </c>
      <c r="Q115" s="259"/>
      <c r="R115" s="269">
        <v>930</v>
      </c>
      <c r="S115" s="291">
        <v>910</v>
      </c>
      <c r="T115" s="1334" t="s">
        <v>682</v>
      </c>
      <c r="U115" s="204">
        <v>23</v>
      </c>
      <c r="V115" s="204">
        <v>90</v>
      </c>
      <c r="W115" s="1337" t="s">
        <v>682</v>
      </c>
      <c r="X115" s="1337" t="s">
        <v>682</v>
      </c>
      <c r="Y115" s="784" t="s">
        <v>682</v>
      </c>
      <c r="Z115" s="203" t="s">
        <v>682</v>
      </c>
      <c r="AA115" s="277">
        <v>0.92</v>
      </c>
      <c r="AB115" s="277">
        <v>8.25</v>
      </c>
      <c r="AC115" s="277">
        <v>77</v>
      </c>
      <c r="AD115" s="277">
        <v>444.6</v>
      </c>
      <c r="AE115" s="277">
        <v>210.8</v>
      </c>
      <c r="AF115" s="277" t="s">
        <v>682</v>
      </c>
      <c r="AG115" s="277" t="s">
        <v>682</v>
      </c>
      <c r="AH115" s="277" t="s">
        <v>682</v>
      </c>
      <c r="AI115" s="277">
        <v>14.67</v>
      </c>
      <c r="AJ115" s="277">
        <v>12.83</v>
      </c>
      <c r="AK115" s="277">
        <v>105.4</v>
      </c>
      <c r="AL115" s="277">
        <v>64.17</v>
      </c>
      <c r="AM115" s="205" t="s">
        <v>682</v>
      </c>
      <c r="AN115" s="207"/>
      <c r="AO115" s="207"/>
      <c r="AP115" s="203" t="str">
        <f t="shared" si="120"/>
        <v>-</v>
      </c>
      <c r="AQ115" s="204">
        <f t="shared" si="120"/>
        <v>0.92</v>
      </c>
      <c r="AR115" s="204">
        <f t="shared" si="120"/>
        <v>8.25</v>
      </c>
      <c r="AS115" s="204">
        <f t="shared" si="120"/>
        <v>77</v>
      </c>
      <c r="AT115" s="204">
        <f t="shared" si="120"/>
        <v>444.6</v>
      </c>
      <c r="AU115" s="204">
        <f t="shared" si="120"/>
        <v>210.8</v>
      </c>
      <c r="AV115" s="204" t="str">
        <f t="shared" si="120"/>
        <v>-</v>
      </c>
      <c r="AW115" s="204" t="str">
        <f t="shared" si="120"/>
        <v>-</v>
      </c>
      <c r="AX115" s="204" t="str">
        <f t="shared" si="120"/>
        <v>-</v>
      </c>
      <c r="AY115" s="204">
        <f t="shared" si="120"/>
        <v>14.67</v>
      </c>
      <c r="AZ115" s="204">
        <f t="shared" si="120"/>
        <v>12.83</v>
      </c>
      <c r="BA115" s="204">
        <f t="shared" si="120"/>
        <v>105.4</v>
      </c>
      <c r="BB115" s="204">
        <f t="shared" si="120"/>
        <v>64.17</v>
      </c>
      <c r="BC115" s="205" t="str">
        <f t="shared" si="120"/>
        <v>-</v>
      </c>
      <c r="BD115" s="285">
        <v>0.05</v>
      </c>
      <c r="BE115" s="286">
        <v>6</v>
      </c>
      <c r="BF115" s="286">
        <v>0.22</v>
      </c>
      <c r="BG115" s="286">
        <v>3.5</v>
      </c>
      <c r="BH115" s="286">
        <v>2.1</v>
      </c>
      <c r="BI115" s="287">
        <v>2</v>
      </c>
      <c r="BJ115" s="268"/>
    </row>
    <row r="116" spans="1:102" hidden="1" x14ac:dyDescent="0.3">
      <c r="A116" s="433"/>
      <c r="P116" s="259" t="s">
        <v>219</v>
      </c>
      <c r="Q116" s="259"/>
      <c r="R116" s="269">
        <v>1600</v>
      </c>
      <c r="S116" s="291">
        <v>1600</v>
      </c>
      <c r="T116" s="1334" t="s">
        <v>682</v>
      </c>
      <c r="U116" s="204">
        <v>41</v>
      </c>
      <c r="V116" s="204">
        <v>160</v>
      </c>
      <c r="W116" s="1337" t="s">
        <v>682</v>
      </c>
      <c r="X116" s="1337" t="s">
        <v>682</v>
      </c>
      <c r="Y116" s="784" t="s">
        <v>682</v>
      </c>
      <c r="Z116" s="203" t="s">
        <v>682</v>
      </c>
      <c r="AA116" s="276">
        <v>1.643</v>
      </c>
      <c r="AB116" s="276">
        <v>14.79</v>
      </c>
      <c r="AC116" s="276">
        <v>138</v>
      </c>
      <c r="AD116" s="276">
        <v>796.8</v>
      </c>
      <c r="AE116" s="276">
        <v>377.9</v>
      </c>
      <c r="AF116" s="276" t="s">
        <v>682</v>
      </c>
      <c r="AG116" s="276" t="s">
        <v>682</v>
      </c>
      <c r="AH116" s="276" t="s">
        <v>682</v>
      </c>
      <c r="AI116" s="276">
        <v>26.29</v>
      </c>
      <c r="AJ116" s="276">
        <v>23</v>
      </c>
      <c r="AK116" s="276">
        <v>188.9</v>
      </c>
      <c r="AL116" s="276">
        <v>115</v>
      </c>
      <c r="AM116" s="205" t="s">
        <v>682</v>
      </c>
      <c r="AN116" s="207"/>
      <c r="AO116" s="207"/>
      <c r="AP116" s="203" t="str">
        <f t="shared" si="120"/>
        <v>-</v>
      </c>
      <c r="AQ116" s="204">
        <f t="shared" si="120"/>
        <v>1.643</v>
      </c>
      <c r="AR116" s="204">
        <f t="shared" si="120"/>
        <v>14.79</v>
      </c>
      <c r="AS116" s="204">
        <f t="shared" si="120"/>
        <v>138</v>
      </c>
      <c r="AT116" s="204">
        <f t="shared" si="120"/>
        <v>796.8</v>
      </c>
      <c r="AU116" s="204">
        <f t="shared" si="120"/>
        <v>377.9</v>
      </c>
      <c r="AV116" s="204" t="str">
        <f t="shared" si="120"/>
        <v>-</v>
      </c>
      <c r="AW116" s="204" t="str">
        <f t="shared" si="120"/>
        <v>-</v>
      </c>
      <c r="AX116" s="204" t="str">
        <f t="shared" si="120"/>
        <v>-</v>
      </c>
      <c r="AY116" s="204">
        <f t="shared" si="120"/>
        <v>26.29</v>
      </c>
      <c r="AZ116" s="204">
        <f t="shared" si="120"/>
        <v>23</v>
      </c>
      <c r="BA116" s="204">
        <f t="shared" si="120"/>
        <v>188.9</v>
      </c>
      <c r="BB116" s="204">
        <f t="shared" si="120"/>
        <v>115</v>
      </c>
      <c r="BC116" s="205" t="str">
        <f t="shared" si="120"/>
        <v>-</v>
      </c>
      <c r="BD116" s="292">
        <v>0.1</v>
      </c>
      <c r="BE116" s="240">
        <v>12.5</v>
      </c>
      <c r="BF116" s="240">
        <v>0.45</v>
      </c>
      <c r="BG116" s="240">
        <v>6.9</v>
      </c>
      <c r="BH116" s="240">
        <v>4.5</v>
      </c>
      <c r="BI116" s="241">
        <v>4.4000000000000004</v>
      </c>
      <c r="BJ116" s="232"/>
    </row>
    <row r="117" spans="1:102" hidden="1" x14ac:dyDescent="0.3">
      <c r="A117" s="433"/>
      <c r="P117" s="259" t="s">
        <v>220</v>
      </c>
      <c r="Q117" s="259"/>
      <c r="R117" s="269">
        <v>790</v>
      </c>
      <c r="S117" s="291">
        <v>770</v>
      </c>
      <c r="T117" s="1334" t="s">
        <v>682</v>
      </c>
      <c r="U117" s="204">
        <v>21</v>
      </c>
      <c r="V117" s="204">
        <v>76</v>
      </c>
      <c r="W117" s="1337" t="s">
        <v>682</v>
      </c>
      <c r="X117" s="1337" t="s">
        <v>682</v>
      </c>
      <c r="Y117" s="784" t="s">
        <v>682</v>
      </c>
      <c r="Z117" s="203" t="s">
        <v>682</v>
      </c>
      <c r="AA117" s="293">
        <v>0.77300000000000002</v>
      </c>
      <c r="AB117" s="293">
        <v>6.9459999999999997</v>
      </c>
      <c r="AC117" s="271">
        <v>65</v>
      </c>
      <c r="AD117" s="271">
        <v>375.3</v>
      </c>
      <c r="AE117" s="271">
        <v>178</v>
      </c>
      <c r="AF117" s="293" t="s">
        <v>682</v>
      </c>
      <c r="AG117" s="293" t="s">
        <v>682</v>
      </c>
      <c r="AH117" s="293" t="s">
        <v>682</v>
      </c>
      <c r="AI117" s="293">
        <v>12.38</v>
      </c>
      <c r="AJ117" s="293">
        <v>10.83</v>
      </c>
      <c r="AK117" s="271">
        <v>88.99</v>
      </c>
      <c r="AL117" s="271">
        <v>54.16</v>
      </c>
      <c r="AM117" s="205" t="s">
        <v>682</v>
      </c>
      <c r="AN117" s="207"/>
      <c r="AO117" s="207"/>
      <c r="AP117" s="203" t="str">
        <f t="shared" si="120"/>
        <v>-</v>
      </c>
      <c r="AQ117" s="204">
        <f t="shared" si="120"/>
        <v>0.77300000000000002</v>
      </c>
      <c r="AR117" s="204">
        <f t="shared" si="120"/>
        <v>6.9459999999999997</v>
      </c>
      <c r="AS117" s="204">
        <f t="shared" si="120"/>
        <v>65</v>
      </c>
      <c r="AT117" s="204">
        <f t="shared" si="120"/>
        <v>375.3</v>
      </c>
      <c r="AU117" s="204">
        <f t="shared" si="120"/>
        <v>178</v>
      </c>
      <c r="AV117" s="204" t="str">
        <f t="shared" si="120"/>
        <v>-</v>
      </c>
      <c r="AW117" s="204" t="str">
        <f t="shared" si="120"/>
        <v>-</v>
      </c>
      <c r="AX117" s="204" t="str">
        <f t="shared" si="120"/>
        <v>-</v>
      </c>
      <c r="AY117" s="204">
        <f t="shared" si="120"/>
        <v>12.38</v>
      </c>
      <c r="AZ117" s="204">
        <f t="shared" si="120"/>
        <v>10.83</v>
      </c>
      <c r="BA117" s="204">
        <f t="shared" si="120"/>
        <v>88.99</v>
      </c>
      <c r="BB117" s="204">
        <f t="shared" si="120"/>
        <v>54.16</v>
      </c>
      <c r="BC117" s="205" t="str">
        <f t="shared" si="120"/>
        <v>-</v>
      </c>
      <c r="BD117" s="272">
        <v>4.65E-2</v>
      </c>
      <c r="BE117" s="273">
        <v>5.55</v>
      </c>
      <c r="BF117" s="273">
        <v>0.21</v>
      </c>
      <c r="BG117" s="273">
        <v>3.15</v>
      </c>
      <c r="BH117" s="273">
        <v>2.0499999999999998</v>
      </c>
      <c r="BI117" s="274">
        <v>1.9</v>
      </c>
      <c r="BJ117" s="275"/>
    </row>
    <row r="118" spans="1:102" hidden="1" x14ac:dyDescent="0.3">
      <c r="A118" s="433"/>
      <c r="P118" s="259" t="s">
        <v>221</v>
      </c>
      <c r="Q118" s="259"/>
      <c r="R118" s="269">
        <v>6300</v>
      </c>
      <c r="S118" s="291">
        <v>6200</v>
      </c>
      <c r="T118" s="1334" t="s">
        <v>682</v>
      </c>
      <c r="U118" s="204">
        <v>150</v>
      </c>
      <c r="V118" s="204">
        <v>610</v>
      </c>
      <c r="W118" s="1337" t="s">
        <v>682</v>
      </c>
      <c r="X118" s="1337" t="s">
        <v>682</v>
      </c>
      <c r="Y118" s="784" t="s">
        <v>682</v>
      </c>
      <c r="Z118" s="203" t="s">
        <v>682</v>
      </c>
      <c r="AA118" s="293">
        <v>6.2</v>
      </c>
      <c r="AB118" s="293">
        <v>56.1</v>
      </c>
      <c r="AC118" s="271">
        <v>523.70000000000005</v>
      </c>
      <c r="AD118" s="271">
        <v>3024</v>
      </c>
      <c r="AE118" s="271">
        <v>1434</v>
      </c>
      <c r="AF118" s="293" t="s">
        <v>682</v>
      </c>
      <c r="AG118" s="293" t="s">
        <v>682</v>
      </c>
      <c r="AH118" s="293" t="s">
        <v>682</v>
      </c>
      <c r="AI118" s="293">
        <v>99.8</v>
      </c>
      <c r="AJ118" s="293">
        <v>87.3</v>
      </c>
      <c r="AK118" s="271">
        <v>717</v>
      </c>
      <c r="AL118" s="271">
        <v>436.4</v>
      </c>
      <c r="AM118" s="205" t="s">
        <v>682</v>
      </c>
      <c r="AN118" s="207"/>
      <c r="AO118" s="207"/>
      <c r="AP118" s="203" t="str">
        <f t="shared" si="120"/>
        <v>-</v>
      </c>
      <c r="AQ118" s="204">
        <f t="shared" si="120"/>
        <v>6.2</v>
      </c>
      <c r="AR118" s="204">
        <f t="shared" si="120"/>
        <v>56.1</v>
      </c>
      <c r="AS118" s="204">
        <f t="shared" si="120"/>
        <v>523.70000000000005</v>
      </c>
      <c r="AT118" s="204">
        <f t="shared" si="120"/>
        <v>3024</v>
      </c>
      <c r="AU118" s="204">
        <f t="shared" si="120"/>
        <v>1434</v>
      </c>
      <c r="AV118" s="204" t="str">
        <f t="shared" si="120"/>
        <v>-</v>
      </c>
      <c r="AW118" s="204" t="str">
        <f t="shared" si="120"/>
        <v>-</v>
      </c>
      <c r="AX118" s="204" t="str">
        <f t="shared" si="120"/>
        <v>-</v>
      </c>
      <c r="AY118" s="204">
        <f t="shared" si="120"/>
        <v>99.8</v>
      </c>
      <c r="AZ118" s="204">
        <f t="shared" si="120"/>
        <v>87.3</v>
      </c>
      <c r="BA118" s="204">
        <f t="shared" si="120"/>
        <v>717</v>
      </c>
      <c r="BB118" s="204">
        <f t="shared" si="120"/>
        <v>436.4</v>
      </c>
      <c r="BC118" s="205" t="str">
        <f t="shared" si="120"/>
        <v>-</v>
      </c>
      <c r="BD118" s="279">
        <v>0.22500000000000001</v>
      </c>
      <c r="BE118" s="280">
        <v>28</v>
      </c>
      <c r="BF118" s="280">
        <v>1.1000000000000001</v>
      </c>
      <c r="BG118" s="280">
        <v>16.5</v>
      </c>
      <c r="BH118" s="280">
        <v>9.5</v>
      </c>
      <c r="BI118" s="281">
        <v>10</v>
      </c>
      <c r="BJ118" s="282"/>
    </row>
    <row r="119" spans="1:102" hidden="1" x14ac:dyDescent="0.3">
      <c r="A119" s="433"/>
      <c r="P119" s="259" t="s">
        <v>222</v>
      </c>
      <c r="Q119" s="259"/>
      <c r="R119" s="269">
        <v>9900</v>
      </c>
      <c r="S119" s="291">
        <v>9700</v>
      </c>
      <c r="T119" s="1334" t="s">
        <v>682</v>
      </c>
      <c r="U119" s="204">
        <v>240</v>
      </c>
      <c r="V119" s="204">
        <v>950</v>
      </c>
      <c r="W119" s="1337" t="s">
        <v>682</v>
      </c>
      <c r="X119" s="1337" t="s">
        <v>682</v>
      </c>
      <c r="Y119" s="784" t="s">
        <v>682</v>
      </c>
      <c r="Z119" s="203" t="s">
        <v>682</v>
      </c>
      <c r="AA119" s="293">
        <v>9.75</v>
      </c>
      <c r="AB119" s="293">
        <v>87.75</v>
      </c>
      <c r="AC119" s="271">
        <v>819</v>
      </c>
      <c r="AD119" s="271">
        <v>4729</v>
      </c>
      <c r="AE119" s="271">
        <v>2243</v>
      </c>
      <c r="AF119" s="293" t="s">
        <v>682</v>
      </c>
      <c r="AG119" s="293" t="s">
        <v>682</v>
      </c>
      <c r="AH119" s="293" t="s">
        <v>682</v>
      </c>
      <c r="AI119" s="293">
        <v>156</v>
      </c>
      <c r="AJ119" s="293">
        <v>136.5</v>
      </c>
      <c r="AK119" s="271">
        <v>1121</v>
      </c>
      <c r="AL119" s="271">
        <v>682.5</v>
      </c>
      <c r="AM119" s="205" t="s">
        <v>682</v>
      </c>
      <c r="AN119" s="207"/>
      <c r="AO119" s="207"/>
      <c r="AP119" s="203" t="str">
        <f t="shared" si="120"/>
        <v>-</v>
      </c>
      <c r="AQ119" s="204">
        <f t="shared" si="120"/>
        <v>9.75</v>
      </c>
      <c r="AR119" s="204">
        <f t="shared" si="120"/>
        <v>87.75</v>
      </c>
      <c r="AS119" s="204">
        <f t="shared" si="120"/>
        <v>819</v>
      </c>
      <c r="AT119" s="204">
        <f t="shared" si="120"/>
        <v>4729</v>
      </c>
      <c r="AU119" s="204">
        <f t="shared" si="120"/>
        <v>2243</v>
      </c>
      <c r="AV119" s="204" t="str">
        <f t="shared" si="120"/>
        <v>-</v>
      </c>
      <c r="AW119" s="204" t="str">
        <f t="shared" si="120"/>
        <v>-</v>
      </c>
      <c r="AX119" s="204" t="str">
        <f t="shared" si="120"/>
        <v>-</v>
      </c>
      <c r="AY119" s="204">
        <f t="shared" si="120"/>
        <v>156</v>
      </c>
      <c r="AZ119" s="204">
        <f t="shared" si="120"/>
        <v>136.5</v>
      </c>
      <c r="BA119" s="204">
        <f t="shared" si="120"/>
        <v>1121</v>
      </c>
      <c r="BB119" s="204">
        <f t="shared" si="120"/>
        <v>682.5</v>
      </c>
      <c r="BC119" s="205" t="str">
        <f t="shared" si="120"/>
        <v>-</v>
      </c>
      <c r="BD119" s="279">
        <v>0.35499999999999998</v>
      </c>
      <c r="BE119" s="280">
        <v>44.5</v>
      </c>
      <c r="BF119" s="280">
        <v>1.55</v>
      </c>
      <c r="BG119" s="280">
        <v>25.5</v>
      </c>
      <c r="BH119" s="280">
        <v>14.5</v>
      </c>
      <c r="BI119" s="281">
        <v>14.5</v>
      </c>
      <c r="BJ119" s="282"/>
    </row>
    <row r="120" spans="1:102" hidden="1" x14ac:dyDescent="0.3">
      <c r="A120" s="433"/>
      <c r="P120" s="259" t="s">
        <v>223</v>
      </c>
      <c r="Q120" s="259"/>
      <c r="R120" s="269">
        <v>20000</v>
      </c>
      <c r="S120" s="291">
        <v>20000</v>
      </c>
      <c r="T120" s="1334" t="s">
        <v>682</v>
      </c>
      <c r="U120" s="204">
        <v>900</v>
      </c>
      <c r="V120" s="204">
        <v>3500</v>
      </c>
      <c r="W120" s="1337" t="s">
        <v>682</v>
      </c>
      <c r="X120" s="1337" t="s">
        <v>682</v>
      </c>
      <c r="Y120" s="784" t="s">
        <v>682</v>
      </c>
      <c r="Z120" s="203" t="s">
        <v>682</v>
      </c>
      <c r="AA120" s="293">
        <v>36</v>
      </c>
      <c r="AB120" s="293">
        <v>324</v>
      </c>
      <c r="AC120" s="271">
        <v>3024</v>
      </c>
      <c r="AD120" s="271">
        <v>17460</v>
      </c>
      <c r="AE120" s="271">
        <v>8280</v>
      </c>
      <c r="AF120" s="293" t="s">
        <v>682</v>
      </c>
      <c r="AG120" s="293" t="s">
        <v>682</v>
      </c>
      <c r="AH120" s="293" t="s">
        <v>682</v>
      </c>
      <c r="AI120" s="293">
        <v>576</v>
      </c>
      <c r="AJ120" s="293">
        <v>504</v>
      </c>
      <c r="AK120" s="271">
        <v>4140</v>
      </c>
      <c r="AL120" s="271">
        <v>2520</v>
      </c>
      <c r="AM120" s="205" t="s">
        <v>682</v>
      </c>
      <c r="AN120" s="207"/>
      <c r="AO120" s="207"/>
      <c r="AP120" s="203" t="str">
        <f t="shared" si="120"/>
        <v>-</v>
      </c>
      <c r="AQ120" s="204">
        <f t="shared" si="120"/>
        <v>36</v>
      </c>
      <c r="AR120" s="204">
        <f t="shared" ref="AR120:BC121" si="121">AB120</f>
        <v>324</v>
      </c>
      <c r="AS120" s="204">
        <f t="shared" si="121"/>
        <v>3024</v>
      </c>
      <c r="AT120" s="204">
        <f t="shared" si="121"/>
        <v>17460</v>
      </c>
      <c r="AU120" s="204">
        <f t="shared" si="121"/>
        <v>8280</v>
      </c>
      <c r="AV120" s="204" t="str">
        <f t="shared" si="121"/>
        <v>-</v>
      </c>
      <c r="AW120" s="204" t="str">
        <f t="shared" si="121"/>
        <v>-</v>
      </c>
      <c r="AX120" s="204" t="str">
        <f t="shared" si="121"/>
        <v>-</v>
      </c>
      <c r="AY120" s="204">
        <f t="shared" si="121"/>
        <v>576</v>
      </c>
      <c r="AZ120" s="204">
        <f t="shared" si="121"/>
        <v>504</v>
      </c>
      <c r="BA120" s="204">
        <f t="shared" si="121"/>
        <v>4140</v>
      </c>
      <c r="BB120" s="204">
        <f t="shared" si="121"/>
        <v>2520</v>
      </c>
      <c r="BC120" s="205" t="str">
        <f t="shared" si="121"/>
        <v>-</v>
      </c>
      <c r="BD120" s="279">
        <v>1.5</v>
      </c>
      <c r="BE120" s="280">
        <v>170</v>
      </c>
      <c r="BF120" s="280">
        <v>6</v>
      </c>
      <c r="BG120" s="280">
        <v>90</v>
      </c>
      <c r="BH120" s="280">
        <v>65</v>
      </c>
      <c r="BI120" s="281">
        <v>48</v>
      </c>
      <c r="BJ120" s="282"/>
    </row>
    <row r="121" spans="1:102" ht="15.75" hidden="1" thickBot="1" x14ac:dyDescent="0.35">
      <c r="A121" s="433"/>
      <c r="P121" s="259" t="s">
        <v>224</v>
      </c>
      <c r="Q121" s="259"/>
      <c r="R121" s="294">
        <v>22000</v>
      </c>
      <c r="S121" s="295">
        <v>20000</v>
      </c>
      <c r="T121" s="1335" t="s">
        <v>682</v>
      </c>
      <c r="U121" s="212">
        <v>540</v>
      </c>
      <c r="V121" s="212">
        <v>2200</v>
      </c>
      <c r="W121" s="1338" t="s">
        <v>682</v>
      </c>
      <c r="X121" s="1338" t="s">
        <v>682</v>
      </c>
      <c r="Y121" s="797" t="s">
        <v>682</v>
      </c>
      <c r="Z121" s="211" t="s">
        <v>682</v>
      </c>
      <c r="AA121" s="296">
        <v>21.6</v>
      </c>
      <c r="AB121" s="296">
        <v>194.4</v>
      </c>
      <c r="AC121" s="297">
        <v>1914</v>
      </c>
      <c r="AD121" s="297">
        <v>10480</v>
      </c>
      <c r="AE121" s="297">
        <v>4968</v>
      </c>
      <c r="AF121" s="296" t="s">
        <v>682</v>
      </c>
      <c r="AG121" s="296" t="s">
        <v>682</v>
      </c>
      <c r="AH121" s="296" t="s">
        <v>682</v>
      </c>
      <c r="AI121" s="296">
        <v>345.6</v>
      </c>
      <c r="AJ121" s="296">
        <v>302.39999999999998</v>
      </c>
      <c r="AK121" s="297">
        <v>2484</v>
      </c>
      <c r="AL121" s="297">
        <v>1512</v>
      </c>
      <c r="AM121" s="213" t="s">
        <v>682</v>
      </c>
      <c r="AN121" s="215"/>
      <c r="AO121" s="215"/>
      <c r="AP121" s="211" t="str">
        <f>Z121</f>
        <v>-</v>
      </c>
      <c r="AQ121" s="212">
        <f>AA121</f>
        <v>21.6</v>
      </c>
      <c r="AR121" s="212">
        <f t="shared" si="121"/>
        <v>194.4</v>
      </c>
      <c r="AS121" s="212">
        <f t="shared" si="121"/>
        <v>1914</v>
      </c>
      <c r="AT121" s="212">
        <f t="shared" si="121"/>
        <v>10480</v>
      </c>
      <c r="AU121" s="212">
        <f t="shared" si="121"/>
        <v>4968</v>
      </c>
      <c r="AV121" s="212" t="str">
        <f t="shared" si="121"/>
        <v>-</v>
      </c>
      <c r="AW121" s="212" t="str">
        <f t="shared" si="121"/>
        <v>-</v>
      </c>
      <c r="AX121" s="212" t="str">
        <f t="shared" si="121"/>
        <v>-</v>
      </c>
      <c r="AY121" s="212">
        <f t="shared" si="121"/>
        <v>345.6</v>
      </c>
      <c r="AZ121" s="212">
        <f t="shared" si="121"/>
        <v>302.39999999999998</v>
      </c>
      <c r="BA121" s="212">
        <f t="shared" si="121"/>
        <v>2484</v>
      </c>
      <c r="BB121" s="212">
        <f t="shared" si="121"/>
        <v>1512</v>
      </c>
      <c r="BC121" s="213" t="str">
        <f t="shared" si="121"/>
        <v>-</v>
      </c>
      <c r="BD121" s="298">
        <v>0.71</v>
      </c>
      <c r="BE121" s="299">
        <v>83</v>
      </c>
      <c r="BF121" s="299">
        <v>2.8</v>
      </c>
      <c r="BG121" s="299">
        <v>43</v>
      </c>
      <c r="BH121" s="299">
        <v>31.5</v>
      </c>
      <c r="BI121" s="300">
        <v>23.8</v>
      </c>
      <c r="BJ121" s="282"/>
    </row>
    <row r="122" spans="1:102" hidden="1" x14ac:dyDescent="0.3">
      <c r="A122" s="433"/>
    </row>
    <row r="123" spans="1:102" hidden="1" x14ac:dyDescent="0.3">
      <c r="A123" s="433"/>
    </row>
    <row r="124" spans="1:102" hidden="1" x14ac:dyDescent="0.3">
      <c r="A124" s="433"/>
    </row>
    <row r="125" spans="1:102" s="175" customFormat="1" ht="15.75" hidden="1" thickBot="1" x14ac:dyDescent="0.35">
      <c r="A125" s="799"/>
      <c r="O125" s="176" t="s">
        <v>317</v>
      </c>
      <c r="P125" s="177" t="s">
        <v>234</v>
      </c>
      <c r="Q125" s="177"/>
      <c r="R125" s="178" t="s">
        <v>233</v>
      </c>
      <c r="S125" s="179"/>
      <c r="T125" s="179"/>
      <c r="U125" s="179"/>
      <c r="V125" s="179"/>
      <c r="W125" s="179"/>
      <c r="X125" s="180"/>
      <c r="Y125" s="179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E125" s="179"/>
      <c r="BF125" s="179"/>
      <c r="BG125" s="179"/>
      <c r="BH125" s="179"/>
      <c r="BI125" s="179"/>
      <c r="BJ125" s="179"/>
      <c r="BM125" s="179"/>
      <c r="BN125" s="179"/>
      <c r="BO125" s="179"/>
      <c r="BP125" s="179"/>
      <c r="BQ125" s="179"/>
      <c r="BR125" s="179"/>
      <c r="BS125" s="179"/>
      <c r="BT125" s="179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</row>
    <row r="126" spans="1:102" s="175" customFormat="1" ht="75" hidden="1" thickBot="1" x14ac:dyDescent="0.35">
      <c r="A126" s="799"/>
      <c r="P126" s="179"/>
      <c r="Q126" s="179"/>
      <c r="R126" s="182" t="s">
        <v>119</v>
      </c>
      <c r="S126" s="182" t="s">
        <v>120</v>
      </c>
      <c r="T126" s="183" t="s">
        <v>91</v>
      </c>
      <c r="U126" s="183" t="s">
        <v>85</v>
      </c>
      <c r="V126" s="183" t="s">
        <v>86</v>
      </c>
      <c r="W126" s="183" t="s">
        <v>87</v>
      </c>
      <c r="X126" s="183" t="s">
        <v>88</v>
      </c>
      <c r="Y126" s="184" t="s">
        <v>89</v>
      </c>
      <c r="Z126" s="185" t="s">
        <v>92</v>
      </c>
      <c r="AA126" s="183" t="s">
        <v>93</v>
      </c>
      <c r="AB126" s="183" t="s">
        <v>94</v>
      </c>
      <c r="AC126" s="183" t="s">
        <v>95</v>
      </c>
      <c r="AD126" s="183" t="s">
        <v>96</v>
      </c>
      <c r="AE126" s="183" t="s">
        <v>97</v>
      </c>
      <c r="AF126" s="183" t="s">
        <v>98</v>
      </c>
      <c r="AG126" s="183" t="s">
        <v>105</v>
      </c>
      <c r="AH126" s="183" t="s">
        <v>104</v>
      </c>
      <c r="AI126" s="183" t="s">
        <v>99</v>
      </c>
      <c r="AJ126" s="183" t="s">
        <v>100</v>
      </c>
      <c r="AK126" s="183" t="s">
        <v>101</v>
      </c>
      <c r="AL126" s="183" t="s">
        <v>102</v>
      </c>
      <c r="AM126" s="184" t="s">
        <v>103</v>
      </c>
      <c r="AN126" s="186"/>
      <c r="AO126" s="186"/>
      <c r="AP126" s="187" t="s">
        <v>92</v>
      </c>
      <c r="AQ126" s="188" t="s">
        <v>93</v>
      </c>
      <c r="AR126" s="188" t="s">
        <v>94</v>
      </c>
      <c r="AS126" s="188" t="s">
        <v>95</v>
      </c>
      <c r="AT126" s="188" t="s">
        <v>96</v>
      </c>
      <c r="AU126" s="188" t="s">
        <v>97</v>
      </c>
      <c r="AV126" s="188" t="s">
        <v>98</v>
      </c>
      <c r="AW126" s="188" t="s">
        <v>105</v>
      </c>
      <c r="AX126" s="188" t="s">
        <v>104</v>
      </c>
      <c r="AY126" s="188" t="s">
        <v>99</v>
      </c>
      <c r="AZ126" s="188" t="s">
        <v>100</v>
      </c>
      <c r="BA126" s="188" t="s">
        <v>101</v>
      </c>
      <c r="BB126" s="188" t="s">
        <v>102</v>
      </c>
      <c r="BC126" s="189" t="s">
        <v>103</v>
      </c>
      <c r="BD126" s="190" t="s">
        <v>50</v>
      </c>
      <c r="BE126" s="183" t="s">
        <v>51</v>
      </c>
      <c r="BF126" s="183" t="s">
        <v>52</v>
      </c>
      <c r="BG126" s="183" t="s">
        <v>117</v>
      </c>
      <c r="BH126" s="191" t="s">
        <v>4</v>
      </c>
      <c r="BI126" s="184" t="s">
        <v>54</v>
      </c>
      <c r="BJ126" s="192"/>
      <c r="BM126" s="179"/>
      <c r="BN126" s="179"/>
      <c r="BO126" s="179"/>
      <c r="BP126" s="179"/>
      <c r="BQ126" s="179"/>
      <c r="BR126" s="179"/>
      <c r="BS126" s="179"/>
      <c r="BT126" s="179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</row>
    <row r="127" spans="1:102" hidden="1" x14ac:dyDescent="0.3">
      <c r="A127" s="433"/>
      <c r="P127" s="181" t="s">
        <v>146</v>
      </c>
      <c r="R127" s="193"/>
      <c r="S127" s="193"/>
      <c r="T127" s="194">
        <v>6.2</v>
      </c>
      <c r="U127" s="195">
        <v>211</v>
      </c>
      <c r="V127" s="195">
        <v>884</v>
      </c>
      <c r="W127" s="195">
        <v>8459</v>
      </c>
      <c r="X127" s="195">
        <v>481309</v>
      </c>
      <c r="Y127" s="196">
        <v>1000000</v>
      </c>
      <c r="Z127" s="194"/>
      <c r="AA127" s="195"/>
      <c r="AB127" s="195"/>
      <c r="AC127" s="195"/>
      <c r="AD127" s="195"/>
      <c r="AE127" s="195"/>
      <c r="AF127" s="195"/>
      <c r="AG127" s="195"/>
      <c r="AH127" s="195"/>
      <c r="AI127" s="195"/>
      <c r="AJ127" s="195"/>
      <c r="AK127" s="195"/>
      <c r="AL127" s="195"/>
      <c r="AM127" s="197"/>
      <c r="AN127" s="198"/>
      <c r="AO127" s="193"/>
      <c r="AP127" s="194">
        <f t="shared" ref="AP127:BC131" si="122">Z127</f>
        <v>0</v>
      </c>
      <c r="AQ127" s="195">
        <f t="shared" si="122"/>
        <v>0</v>
      </c>
      <c r="AR127" s="195">
        <f t="shared" si="122"/>
        <v>0</v>
      </c>
      <c r="AS127" s="195">
        <f t="shared" si="122"/>
        <v>0</v>
      </c>
      <c r="AT127" s="195">
        <f t="shared" si="122"/>
        <v>0</v>
      </c>
      <c r="AU127" s="195">
        <f t="shared" si="122"/>
        <v>0</v>
      </c>
      <c r="AV127" s="195">
        <f t="shared" si="122"/>
        <v>0</v>
      </c>
      <c r="AW127" s="195">
        <f t="shared" si="122"/>
        <v>0</v>
      </c>
      <c r="AX127" s="195">
        <f t="shared" si="122"/>
        <v>0</v>
      </c>
      <c r="AY127" s="195">
        <f t="shared" si="122"/>
        <v>0</v>
      </c>
      <c r="AZ127" s="195">
        <f t="shared" si="122"/>
        <v>0</v>
      </c>
      <c r="BA127" s="195">
        <f t="shared" si="122"/>
        <v>0</v>
      </c>
      <c r="BB127" s="195">
        <f t="shared" si="122"/>
        <v>0</v>
      </c>
      <c r="BC127" s="196">
        <f t="shared" si="122"/>
        <v>0</v>
      </c>
      <c r="BD127" s="199">
        <v>0.2</v>
      </c>
      <c r="BE127" s="195">
        <v>9.1999999999999993</v>
      </c>
      <c r="BF127" s="195">
        <v>8</v>
      </c>
      <c r="BG127" s="195">
        <v>11</v>
      </c>
      <c r="BH127" s="195">
        <v>1.6</v>
      </c>
      <c r="BI127" s="196">
        <v>3.8</v>
      </c>
      <c r="BJ127" s="200"/>
    </row>
    <row r="128" spans="1:102" hidden="1" x14ac:dyDescent="0.3">
      <c r="A128" s="433"/>
      <c r="B128" s="201"/>
      <c r="P128" s="181" t="s">
        <v>16</v>
      </c>
      <c r="R128" s="202"/>
      <c r="S128" s="202"/>
      <c r="T128" s="203">
        <v>5.8</v>
      </c>
      <c r="U128" s="204">
        <v>169</v>
      </c>
      <c r="V128" s="204">
        <v>679</v>
      </c>
      <c r="W128" s="204">
        <v>6415</v>
      </c>
      <c r="X128" s="204">
        <v>361909</v>
      </c>
      <c r="Y128" s="205">
        <v>1000000</v>
      </c>
      <c r="Z128" s="203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6"/>
      <c r="AN128" s="207"/>
      <c r="AO128" s="202"/>
      <c r="AP128" s="203">
        <f t="shared" si="122"/>
        <v>0</v>
      </c>
      <c r="AQ128" s="204">
        <f t="shared" si="122"/>
        <v>0</v>
      </c>
      <c r="AR128" s="204">
        <f t="shared" si="122"/>
        <v>0</v>
      </c>
      <c r="AS128" s="204">
        <f t="shared" si="122"/>
        <v>0</v>
      </c>
      <c r="AT128" s="204">
        <f t="shared" si="122"/>
        <v>0</v>
      </c>
      <c r="AU128" s="204">
        <f t="shared" si="122"/>
        <v>0</v>
      </c>
      <c r="AV128" s="204">
        <f t="shared" si="122"/>
        <v>0</v>
      </c>
      <c r="AW128" s="204">
        <f t="shared" si="122"/>
        <v>0</v>
      </c>
      <c r="AX128" s="204">
        <f t="shared" si="122"/>
        <v>0</v>
      </c>
      <c r="AY128" s="204">
        <f t="shared" si="122"/>
        <v>0</v>
      </c>
      <c r="AZ128" s="204">
        <f t="shared" si="122"/>
        <v>0</v>
      </c>
      <c r="BA128" s="204">
        <f t="shared" si="122"/>
        <v>0</v>
      </c>
      <c r="BB128" s="204">
        <f t="shared" si="122"/>
        <v>0</v>
      </c>
      <c r="BC128" s="205">
        <f t="shared" si="122"/>
        <v>0</v>
      </c>
      <c r="BD128" s="208">
        <v>0.2</v>
      </c>
      <c r="BE128" s="204">
        <v>7.8</v>
      </c>
      <c r="BF128" s="204">
        <v>6.4</v>
      </c>
      <c r="BG128" s="204">
        <v>8.9</v>
      </c>
      <c r="BH128" s="204">
        <v>1.5</v>
      </c>
      <c r="BI128" s="205">
        <v>2.9</v>
      </c>
      <c r="BJ128" s="200"/>
    </row>
    <row r="129" spans="1:102" ht="14.45" hidden="1" customHeight="1" x14ac:dyDescent="0.3">
      <c r="A129" s="433"/>
      <c r="B129" s="201"/>
      <c r="P129" s="181" t="s">
        <v>1</v>
      </c>
      <c r="R129" s="202"/>
      <c r="S129" s="202"/>
      <c r="T129" s="203">
        <v>6</v>
      </c>
      <c r="U129" s="204">
        <v>149</v>
      </c>
      <c r="V129" s="204">
        <v>577</v>
      </c>
      <c r="W129" s="204">
        <v>5393</v>
      </c>
      <c r="X129" s="204">
        <v>302208</v>
      </c>
      <c r="Y129" s="205">
        <v>1000000</v>
      </c>
      <c r="Z129" s="203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6"/>
      <c r="AN129" s="207"/>
      <c r="AO129" s="202"/>
      <c r="AP129" s="203">
        <f t="shared" si="122"/>
        <v>0</v>
      </c>
      <c r="AQ129" s="204">
        <f t="shared" si="122"/>
        <v>0</v>
      </c>
      <c r="AR129" s="204">
        <f t="shared" si="122"/>
        <v>0</v>
      </c>
      <c r="AS129" s="204">
        <f t="shared" si="122"/>
        <v>0</v>
      </c>
      <c r="AT129" s="204">
        <f t="shared" si="122"/>
        <v>0</v>
      </c>
      <c r="AU129" s="204">
        <f t="shared" si="122"/>
        <v>0</v>
      </c>
      <c r="AV129" s="204">
        <f t="shared" si="122"/>
        <v>0</v>
      </c>
      <c r="AW129" s="204">
        <f t="shared" si="122"/>
        <v>0</v>
      </c>
      <c r="AX129" s="204">
        <f t="shared" si="122"/>
        <v>0</v>
      </c>
      <c r="AY129" s="204">
        <f t="shared" si="122"/>
        <v>0</v>
      </c>
      <c r="AZ129" s="204">
        <f t="shared" si="122"/>
        <v>0</v>
      </c>
      <c r="BA129" s="204">
        <f t="shared" si="122"/>
        <v>0</v>
      </c>
      <c r="BB129" s="204">
        <f t="shared" si="122"/>
        <v>0</v>
      </c>
      <c r="BC129" s="205">
        <f t="shared" si="122"/>
        <v>0</v>
      </c>
      <c r="BD129" s="208">
        <v>0.2</v>
      </c>
      <c r="BE129" s="204">
        <v>7.1</v>
      </c>
      <c r="BF129" s="204">
        <v>6</v>
      </c>
      <c r="BG129" s="204">
        <v>7.9</v>
      </c>
      <c r="BH129" s="204">
        <v>1.5</v>
      </c>
      <c r="BI129" s="205">
        <v>2.5</v>
      </c>
      <c r="BJ129" s="200"/>
    </row>
    <row r="130" spans="1:102" hidden="1" x14ac:dyDescent="0.3">
      <c r="A130" s="433"/>
      <c r="B130" s="209"/>
      <c r="P130" s="181" t="s">
        <v>147</v>
      </c>
      <c r="R130" s="202"/>
      <c r="S130" s="202"/>
      <c r="T130" s="203">
        <v>6</v>
      </c>
      <c r="U130" s="204">
        <v>149</v>
      </c>
      <c r="V130" s="204">
        <v>577</v>
      </c>
      <c r="W130" s="204">
        <v>5393</v>
      </c>
      <c r="X130" s="204">
        <v>302208</v>
      </c>
      <c r="Y130" s="205">
        <v>1000000</v>
      </c>
      <c r="Z130" s="203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6"/>
      <c r="AN130" s="207"/>
      <c r="AO130" s="202"/>
      <c r="AP130" s="203">
        <f t="shared" si="122"/>
        <v>0</v>
      </c>
      <c r="AQ130" s="204">
        <f t="shared" si="122"/>
        <v>0</v>
      </c>
      <c r="AR130" s="204">
        <f t="shared" si="122"/>
        <v>0</v>
      </c>
      <c r="AS130" s="204">
        <f t="shared" si="122"/>
        <v>0</v>
      </c>
      <c r="AT130" s="204">
        <f t="shared" si="122"/>
        <v>0</v>
      </c>
      <c r="AU130" s="204">
        <f t="shared" si="122"/>
        <v>0</v>
      </c>
      <c r="AV130" s="204">
        <f t="shared" si="122"/>
        <v>0</v>
      </c>
      <c r="AW130" s="204">
        <f t="shared" si="122"/>
        <v>0</v>
      </c>
      <c r="AX130" s="204">
        <f t="shared" si="122"/>
        <v>0</v>
      </c>
      <c r="AY130" s="204">
        <f t="shared" si="122"/>
        <v>0</v>
      </c>
      <c r="AZ130" s="204">
        <f t="shared" si="122"/>
        <v>0</v>
      </c>
      <c r="BA130" s="204">
        <f t="shared" si="122"/>
        <v>0</v>
      </c>
      <c r="BB130" s="204">
        <f t="shared" si="122"/>
        <v>0</v>
      </c>
      <c r="BC130" s="205">
        <f t="shared" si="122"/>
        <v>0</v>
      </c>
      <c r="BD130" s="208">
        <v>0.2</v>
      </c>
      <c r="BE130" s="204">
        <v>7.1</v>
      </c>
      <c r="BF130" s="204">
        <v>6</v>
      </c>
      <c r="BG130" s="204">
        <v>7.9</v>
      </c>
      <c r="BH130" s="204">
        <v>1.5</v>
      </c>
      <c r="BI130" s="205">
        <v>2.5</v>
      </c>
      <c r="BJ130" s="200"/>
    </row>
    <row r="131" spans="1:102" ht="15.75" hidden="1" thickBot="1" x14ac:dyDescent="0.35">
      <c r="A131" s="433"/>
      <c r="P131" s="181" t="s">
        <v>148</v>
      </c>
      <c r="R131" s="210"/>
      <c r="S131" s="210"/>
      <c r="T131" s="211">
        <v>10</v>
      </c>
      <c r="U131" s="212">
        <v>601</v>
      </c>
      <c r="V131" s="212">
        <v>2792</v>
      </c>
      <c r="W131" s="212">
        <v>27541</v>
      </c>
      <c r="X131" s="212">
        <v>1000000</v>
      </c>
      <c r="Y131" s="213">
        <v>1000000</v>
      </c>
      <c r="Z131" s="211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4"/>
      <c r="AN131" s="215"/>
      <c r="AO131" s="210"/>
      <c r="AP131" s="211">
        <f t="shared" si="122"/>
        <v>0</v>
      </c>
      <c r="AQ131" s="212">
        <f t="shared" si="122"/>
        <v>0</v>
      </c>
      <c r="AR131" s="212">
        <f t="shared" si="122"/>
        <v>0</v>
      </c>
      <c r="AS131" s="212">
        <f t="shared" si="122"/>
        <v>0</v>
      </c>
      <c r="AT131" s="212">
        <f t="shared" si="122"/>
        <v>0</v>
      </c>
      <c r="AU131" s="212">
        <f t="shared" si="122"/>
        <v>0</v>
      </c>
      <c r="AV131" s="212">
        <f t="shared" si="122"/>
        <v>0</v>
      </c>
      <c r="AW131" s="212">
        <f t="shared" si="122"/>
        <v>0</v>
      </c>
      <c r="AX131" s="212">
        <f t="shared" si="122"/>
        <v>0</v>
      </c>
      <c r="AY131" s="212">
        <f t="shared" si="122"/>
        <v>0</v>
      </c>
      <c r="AZ131" s="212">
        <f t="shared" si="122"/>
        <v>0</v>
      </c>
      <c r="BA131" s="212">
        <f t="shared" si="122"/>
        <v>0</v>
      </c>
      <c r="BB131" s="212">
        <f t="shared" si="122"/>
        <v>0</v>
      </c>
      <c r="BC131" s="213">
        <f t="shared" si="122"/>
        <v>0</v>
      </c>
      <c r="BD131" s="216">
        <v>0.21</v>
      </c>
      <c r="BE131" s="212">
        <v>22</v>
      </c>
      <c r="BF131" s="212">
        <v>23</v>
      </c>
      <c r="BG131" s="212">
        <v>30</v>
      </c>
      <c r="BH131" s="212">
        <v>2</v>
      </c>
      <c r="BI131" s="213">
        <v>12</v>
      </c>
      <c r="BJ131" s="200"/>
    </row>
    <row r="132" spans="1:102" hidden="1" x14ac:dyDescent="0.3">
      <c r="A132" s="433"/>
    </row>
    <row r="133" spans="1:102" hidden="1" x14ac:dyDescent="0.3">
      <c r="A133" s="433"/>
    </row>
    <row r="134" spans="1:102" hidden="1" x14ac:dyDescent="0.3">
      <c r="A134" s="433"/>
    </row>
    <row r="135" spans="1:102" s="175" customFormat="1" ht="15.75" hidden="1" thickBot="1" x14ac:dyDescent="0.35">
      <c r="A135" s="799"/>
      <c r="O135" s="176" t="s">
        <v>318</v>
      </c>
      <c r="P135" s="177" t="s">
        <v>234</v>
      </c>
      <c r="Q135" s="177"/>
      <c r="R135" s="178" t="s">
        <v>233</v>
      </c>
      <c r="S135" s="179"/>
      <c r="T135" s="179"/>
      <c r="U135" s="179"/>
      <c r="V135" s="179"/>
      <c r="W135" s="179"/>
      <c r="X135" s="180"/>
      <c r="Y135" s="179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E135" s="179"/>
      <c r="BF135" s="179"/>
      <c r="BG135" s="179"/>
      <c r="BH135" s="179"/>
      <c r="BI135" s="179"/>
      <c r="BJ135" s="179"/>
      <c r="BM135" s="179"/>
      <c r="BN135" s="179"/>
      <c r="BO135" s="179"/>
      <c r="BP135" s="179"/>
      <c r="BQ135" s="179"/>
      <c r="BR135" s="179"/>
      <c r="BS135" s="179"/>
      <c r="BT135" s="179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  <c r="CH135" s="181"/>
      <c r="CI135" s="181"/>
      <c r="CJ135" s="181"/>
      <c r="CK135" s="181"/>
      <c r="CL135" s="181"/>
      <c r="CM135" s="181"/>
      <c r="CN135" s="181"/>
      <c r="CO135" s="181"/>
      <c r="CP135" s="181"/>
      <c r="CQ135" s="181"/>
      <c r="CR135" s="181"/>
      <c r="CS135" s="181"/>
      <c r="CT135" s="181"/>
      <c r="CU135" s="181"/>
      <c r="CV135" s="181"/>
      <c r="CW135" s="181"/>
      <c r="CX135" s="181"/>
    </row>
    <row r="136" spans="1:102" s="175" customFormat="1" ht="75" hidden="1" thickBot="1" x14ac:dyDescent="0.35">
      <c r="A136" s="799"/>
      <c r="P136" s="179"/>
      <c r="Q136" s="179"/>
      <c r="R136" s="182" t="s">
        <v>119</v>
      </c>
      <c r="S136" s="182" t="s">
        <v>120</v>
      </c>
      <c r="T136" s="183" t="s">
        <v>91</v>
      </c>
      <c r="U136" s="183" t="s">
        <v>85</v>
      </c>
      <c r="V136" s="183" t="s">
        <v>86</v>
      </c>
      <c r="W136" s="183" t="s">
        <v>87</v>
      </c>
      <c r="X136" s="183" t="s">
        <v>88</v>
      </c>
      <c r="Y136" s="184" t="s">
        <v>89</v>
      </c>
      <c r="Z136" s="185" t="s">
        <v>92</v>
      </c>
      <c r="AA136" s="183" t="s">
        <v>93</v>
      </c>
      <c r="AB136" s="183" t="s">
        <v>94</v>
      </c>
      <c r="AC136" s="183" t="s">
        <v>95</v>
      </c>
      <c r="AD136" s="183" t="s">
        <v>96</v>
      </c>
      <c r="AE136" s="183" t="s">
        <v>97</v>
      </c>
      <c r="AF136" s="183" t="s">
        <v>98</v>
      </c>
      <c r="AG136" s="183" t="s">
        <v>105</v>
      </c>
      <c r="AH136" s="183" t="s">
        <v>104</v>
      </c>
      <c r="AI136" s="183" t="s">
        <v>99</v>
      </c>
      <c r="AJ136" s="183" t="s">
        <v>100</v>
      </c>
      <c r="AK136" s="183" t="s">
        <v>101</v>
      </c>
      <c r="AL136" s="183" t="s">
        <v>102</v>
      </c>
      <c r="AM136" s="184" t="s">
        <v>103</v>
      </c>
      <c r="AN136" s="186"/>
      <c r="AO136" s="186"/>
      <c r="AP136" s="187" t="s">
        <v>92</v>
      </c>
      <c r="AQ136" s="188" t="s">
        <v>93</v>
      </c>
      <c r="AR136" s="188" t="s">
        <v>94</v>
      </c>
      <c r="AS136" s="188" t="s">
        <v>95</v>
      </c>
      <c r="AT136" s="188" t="s">
        <v>96</v>
      </c>
      <c r="AU136" s="188" t="s">
        <v>97</v>
      </c>
      <c r="AV136" s="188" t="s">
        <v>98</v>
      </c>
      <c r="AW136" s="188" t="s">
        <v>105</v>
      </c>
      <c r="AX136" s="188" t="s">
        <v>104</v>
      </c>
      <c r="AY136" s="188" t="s">
        <v>99</v>
      </c>
      <c r="AZ136" s="188" t="s">
        <v>100</v>
      </c>
      <c r="BA136" s="188" t="s">
        <v>101</v>
      </c>
      <c r="BB136" s="188" t="s">
        <v>102</v>
      </c>
      <c r="BC136" s="189" t="s">
        <v>103</v>
      </c>
      <c r="BD136" s="190" t="s">
        <v>50</v>
      </c>
      <c r="BE136" s="183" t="s">
        <v>51</v>
      </c>
      <c r="BF136" s="183" t="s">
        <v>52</v>
      </c>
      <c r="BG136" s="183" t="s">
        <v>117</v>
      </c>
      <c r="BH136" s="191" t="s">
        <v>4</v>
      </c>
      <c r="BI136" s="184" t="s">
        <v>54</v>
      </c>
      <c r="BJ136" s="192"/>
      <c r="BM136" s="179"/>
      <c r="BN136" s="179"/>
      <c r="BO136" s="179"/>
      <c r="BP136" s="179"/>
      <c r="BQ136" s="179"/>
      <c r="BR136" s="179"/>
      <c r="BS136" s="179"/>
      <c r="BT136" s="179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</row>
    <row r="137" spans="1:102" hidden="1" x14ac:dyDescent="0.3">
      <c r="A137" s="433"/>
      <c r="P137" s="181" t="s">
        <v>146</v>
      </c>
      <c r="R137" s="193"/>
      <c r="S137" s="193"/>
      <c r="T137" s="194">
        <v>12.4</v>
      </c>
      <c r="U137" s="195">
        <v>422</v>
      </c>
      <c r="V137" s="195">
        <v>1768</v>
      </c>
      <c r="W137" s="195">
        <v>16918</v>
      </c>
      <c r="X137" s="195">
        <v>962618</v>
      </c>
      <c r="Y137" s="196">
        <v>1000000</v>
      </c>
      <c r="Z137" s="194"/>
      <c r="AA137" s="195"/>
      <c r="AB137" s="195"/>
      <c r="AC137" s="195"/>
      <c r="AD137" s="195"/>
      <c r="AE137" s="195"/>
      <c r="AF137" s="195"/>
      <c r="AG137" s="195"/>
      <c r="AH137" s="195"/>
      <c r="AI137" s="195"/>
      <c r="AJ137" s="195"/>
      <c r="AK137" s="195"/>
      <c r="AL137" s="195"/>
      <c r="AM137" s="197"/>
      <c r="AN137" s="198"/>
      <c r="AO137" s="193"/>
      <c r="AP137" s="194">
        <f t="shared" ref="AP137:BC141" si="123">Z137</f>
        <v>0</v>
      </c>
      <c r="AQ137" s="195">
        <f t="shared" si="123"/>
        <v>0</v>
      </c>
      <c r="AR137" s="195">
        <f t="shared" si="123"/>
        <v>0</v>
      </c>
      <c r="AS137" s="195">
        <f t="shared" si="123"/>
        <v>0</v>
      </c>
      <c r="AT137" s="195">
        <f t="shared" si="123"/>
        <v>0</v>
      </c>
      <c r="AU137" s="195">
        <f t="shared" si="123"/>
        <v>0</v>
      </c>
      <c r="AV137" s="195">
        <f t="shared" si="123"/>
        <v>0</v>
      </c>
      <c r="AW137" s="195">
        <f t="shared" si="123"/>
        <v>0</v>
      </c>
      <c r="AX137" s="195">
        <f t="shared" si="123"/>
        <v>0</v>
      </c>
      <c r="AY137" s="195">
        <f t="shared" si="123"/>
        <v>0</v>
      </c>
      <c r="AZ137" s="195">
        <f t="shared" si="123"/>
        <v>0</v>
      </c>
      <c r="BA137" s="195">
        <f t="shared" si="123"/>
        <v>0</v>
      </c>
      <c r="BB137" s="195">
        <f t="shared" si="123"/>
        <v>0</v>
      </c>
      <c r="BC137" s="196">
        <f t="shared" si="123"/>
        <v>0</v>
      </c>
      <c r="BD137" s="199">
        <v>1</v>
      </c>
      <c r="BE137" s="195">
        <v>77</v>
      </c>
      <c r="BF137" s="195">
        <v>41</v>
      </c>
      <c r="BG137" s="195">
        <v>48</v>
      </c>
      <c r="BH137" s="195">
        <v>6.59</v>
      </c>
      <c r="BI137" s="196">
        <v>26</v>
      </c>
      <c r="BJ137" s="200"/>
    </row>
    <row r="138" spans="1:102" hidden="1" x14ac:dyDescent="0.3">
      <c r="A138" s="433"/>
      <c r="B138" s="201"/>
      <c r="P138" s="181" t="s">
        <v>16</v>
      </c>
      <c r="R138" s="202"/>
      <c r="S138" s="202"/>
      <c r="T138" s="203">
        <v>11.6</v>
      </c>
      <c r="U138" s="204">
        <v>338</v>
      </c>
      <c r="V138" s="204">
        <v>1358</v>
      </c>
      <c r="W138" s="204">
        <v>12830</v>
      </c>
      <c r="X138" s="204">
        <v>723818</v>
      </c>
      <c r="Y138" s="205">
        <v>1000000</v>
      </c>
      <c r="Z138" s="203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6"/>
      <c r="AN138" s="207"/>
      <c r="AO138" s="202"/>
      <c r="AP138" s="203">
        <f t="shared" si="123"/>
        <v>0</v>
      </c>
      <c r="AQ138" s="204">
        <f t="shared" si="123"/>
        <v>0</v>
      </c>
      <c r="AR138" s="204">
        <f t="shared" si="123"/>
        <v>0</v>
      </c>
      <c r="AS138" s="204">
        <f t="shared" si="123"/>
        <v>0</v>
      </c>
      <c r="AT138" s="204">
        <f t="shared" si="123"/>
        <v>0</v>
      </c>
      <c r="AU138" s="204">
        <f t="shared" si="123"/>
        <v>0</v>
      </c>
      <c r="AV138" s="204">
        <f t="shared" si="123"/>
        <v>0</v>
      </c>
      <c r="AW138" s="204">
        <f t="shared" si="123"/>
        <v>0</v>
      </c>
      <c r="AX138" s="204">
        <f t="shared" si="123"/>
        <v>0</v>
      </c>
      <c r="AY138" s="204">
        <f t="shared" si="123"/>
        <v>0</v>
      </c>
      <c r="AZ138" s="204">
        <f t="shared" si="123"/>
        <v>0</v>
      </c>
      <c r="BA138" s="204">
        <f t="shared" si="123"/>
        <v>0</v>
      </c>
      <c r="BB138" s="204">
        <f t="shared" si="123"/>
        <v>0</v>
      </c>
      <c r="BC138" s="205">
        <f t="shared" si="123"/>
        <v>0</v>
      </c>
      <c r="BD138" s="208">
        <v>1</v>
      </c>
      <c r="BE138" s="204">
        <v>65</v>
      </c>
      <c r="BF138" s="204">
        <v>32</v>
      </c>
      <c r="BG138" s="204">
        <v>39</v>
      </c>
      <c r="BH138" s="204">
        <v>6.18</v>
      </c>
      <c r="BI138" s="205">
        <v>20</v>
      </c>
      <c r="BJ138" s="200"/>
    </row>
    <row r="139" spans="1:102" ht="14.45" hidden="1" customHeight="1" x14ac:dyDescent="0.3">
      <c r="A139" s="433"/>
      <c r="B139" s="201"/>
      <c r="P139" s="181" t="s">
        <v>1</v>
      </c>
      <c r="R139" s="202"/>
      <c r="S139" s="202"/>
      <c r="T139" s="203">
        <v>12</v>
      </c>
      <c r="U139" s="204">
        <v>298</v>
      </c>
      <c r="V139" s="204">
        <v>1154</v>
      </c>
      <c r="W139" s="204">
        <v>10786</v>
      </c>
      <c r="X139" s="204">
        <v>604416</v>
      </c>
      <c r="Y139" s="205">
        <v>1000000</v>
      </c>
      <c r="Z139" s="203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6"/>
      <c r="AN139" s="207"/>
      <c r="AO139" s="202"/>
      <c r="AP139" s="203">
        <f t="shared" si="123"/>
        <v>0</v>
      </c>
      <c r="AQ139" s="204">
        <f t="shared" si="123"/>
        <v>0</v>
      </c>
      <c r="AR139" s="204">
        <f t="shared" si="123"/>
        <v>0</v>
      </c>
      <c r="AS139" s="204">
        <f t="shared" si="123"/>
        <v>0</v>
      </c>
      <c r="AT139" s="204">
        <f t="shared" si="123"/>
        <v>0</v>
      </c>
      <c r="AU139" s="204">
        <f t="shared" si="123"/>
        <v>0</v>
      </c>
      <c r="AV139" s="204">
        <f t="shared" si="123"/>
        <v>0</v>
      </c>
      <c r="AW139" s="204">
        <f t="shared" si="123"/>
        <v>0</v>
      </c>
      <c r="AX139" s="204">
        <f t="shared" si="123"/>
        <v>0</v>
      </c>
      <c r="AY139" s="204">
        <f t="shared" si="123"/>
        <v>0</v>
      </c>
      <c r="AZ139" s="204">
        <f t="shared" si="123"/>
        <v>0</v>
      </c>
      <c r="BA139" s="204">
        <f t="shared" si="123"/>
        <v>0</v>
      </c>
      <c r="BB139" s="204">
        <f t="shared" si="123"/>
        <v>0</v>
      </c>
      <c r="BC139" s="205">
        <f t="shared" si="123"/>
        <v>0</v>
      </c>
      <c r="BD139" s="208">
        <v>1</v>
      </c>
      <c r="BE139" s="204">
        <v>59</v>
      </c>
      <c r="BF139" s="204">
        <v>30</v>
      </c>
      <c r="BG139" s="204">
        <v>34</v>
      </c>
      <c r="BH139" s="204">
        <v>6.18</v>
      </c>
      <c r="BI139" s="205">
        <v>17</v>
      </c>
      <c r="BJ139" s="200"/>
    </row>
    <row r="140" spans="1:102" hidden="1" x14ac:dyDescent="0.3">
      <c r="A140" s="433"/>
      <c r="B140" s="209"/>
      <c r="P140" s="181" t="s">
        <v>147</v>
      </c>
      <c r="R140" s="202"/>
      <c r="S140" s="202"/>
      <c r="T140" s="203">
        <v>12</v>
      </c>
      <c r="U140" s="204">
        <v>298</v>
      </c>
      <c r="V140" s="204">
        <v>1154</v>
      </c>
      <c r="W140" s="204">
        <v>10786</v>
      </c>
      <c r="X140" s="204">
        <v>604416</v>
      </c>
      <c r="Y140" s="205">
        <v>1000000</v>
      </c>
      <c r="Z140" s="203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6"/>
      <c r="AN140" s="207"/>
      <c r="AO140" s="202"/>
      <c r="AP140" s="203">
        <f t="shared" si="123"/>
        <v>0</v>
      </c>
      <c r="AQ140" s="204">
        <f t="shared" si="123"/>
        <v>0</v>
      </c>
      <c r="AR140" s="204">
        <f t="shared" si="123"/>
        <v>0</v>
      </c>
      <c r="AS140" s="204">
        <f t="shared" si="123"/>
        <v>0</v>
      </c>
      <c r="AT140" s="204">
        <f t="shared" si="123"/>
        <v>0</v>
      </c>
      <c r="AU140" s="204">
        <f t="shared" si="123"/>
        <v>0</v>
      </c>
      <c r="AV140" s="204">
        <f t="shared" si="123"/>
        <v>0</v>
      </c>
      <c r="AW140" s="204">
        <f t="shared" si="123"/>
        <v>0</v>
      </c>
      <c r="AX140" s="204">
        <f t="shared" si="123"/>
        <v>0</v>
      </c>
      <c r="AY140" s="204">
        <f t="shared" si="123"/>
        <v>0</v>
      </c>
      <c r="AZ140" s="204">
        <f t="shared" si="123"/>
        <v>0</v>
      </c>
      <c r="BA140" s="204">
        <f t="shared" si="123"/>
        <v>0</v>
      </c>
      <c r="BB140" s="204">
        <f t="shared" si="123"/>
        <v>0</v>
      </c>
      <c r="BC140" s="205">
        <f t="shared" si="123"/>
        <v>0</v>
      </c>
      <c r="BD140" s="208">
        <v>1</v>
      </c>
      <c r="BE140" s="204">
        <v>59</v>
      </c>
      <c r="BF140" s="204">
        <v>30</v>
      </c>
      <c r="BG140" s="204">
        <v>34</v>
      </c>
      <c r="BH140" s="204">
        <v>6.18</v>
      </c>
      <c r="BI140" s="205">
        <v>17</v>
      </c>
      <c r="BJ140" s="200"/>
    </row>
    <row r="141" spans="1:102" ht="15.75" hidden="1" thickBot="1" x14ac:dyDescent="0.35">
      <c r="A141" s="433"/>
      <c r="P141" s="181" t="s">
        <v>148</v>
      </c>
      <c r="R141" s="210"/>
      <c r="S141" s="210"/>
      <c r="T141" s="211">
        <v>20</v>
      </c>
      <c r="U141" s="212">
        <v>1202</v>
      </c>
      <c r="V141" s="212">
        <v>5584</v>
      </c>
      <c r="W141" s="212">
        <v>55082</v>
      </c>
      <c r="X141" s="212">
        <v>1000000</v>
      </c>
      <c r="Y141" s="213">
        <v>1000000</v>
      </c>
      <c r="Z141" s="211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4"/>
      <c r="AN141" s="215"/>
      <c r="AO141" s="210"/>
      <c r="AP141" s="211">
        <f t="shared" si="123"/>
        <v>0</v>
      </c>
      <c r="AQ141" s="212">
        <f t="shared" si="123"/>
        <v>0</v>
      </c>
      <c r="AR141" s="212">
        <f t="shared" si="123"/>
        <v>0</v>
      </c>
      <c r="AS141" s="212">
        <f t="shared" si="123"/>
        <v>0</v>
      </c>
      <c r="AT141" s="212">
        <f t="shared" si="123"/>
        <v>0</v>
      </c>
      <c r="AU141" s="212">
        <f t="shared" si="123"/>
        <v>0</v>
      </c>
      <c r="AV141" s="212">
        <f t="shared" si="123"/>
        <v>0</v>
      </c>
      <c r="AW141" s="212">
        <f t="shared" si="123"/>
        <v>0</v>
      </c>
      <c r="AX141" s="212">
        <f t="shared" si="123"/>
        <v>0</v>
      </c>
      <c r="AY141" s="212">
        <f t="shared" si="123"/>
        <v>0</v>
      </c>
      <c r="AZ141" s="212">
        <f t="shared" si="123"/>
        <v>0</v>
      </c>
      <c r="BA141" s="212">
        <f t="shared" si="123"/>
        <v>0</v>
      </c>
      <c r="BB141" s="212">
        <f t="shared" si="123"/>
        <v>0</v>
      </c>
      <c r="BC141" s="213">
        <f t="shared" si="123"/>
        <v>0</v>
      </c>
      <c r="BD141" s="216">
        <v>1</v>
      </c>
      <c r="BE141" s="212">
        <v>184</v>
      </c>
      <c r="BF141" s="212">
        <v>117</v>
      </c>
      <c r="BG141" s="212">
        <v>131</v>
      </c>
      <c r="BH141" s="212">
        <v>8.23</v>
      </c>
      <c r="BI141" s="213">
        <v>82</v>
      </c>
      <c r="BJ141" s="200"/>
    </row>
    <row r="142" spans="1:102" hidden="1" x14ac:dyDescent="0.3">
      <c r="A142" s="433"/>
    </row>
    <row r="143" spans="1:102" x14ac:dyDescent="0.3">
      <c r="A143" s="433"/>
    </row>
    <row r="144" spans="1:102" x14ac:dyDescent="0.3">
      <c r="A144" s="433"/>
    </row>
    <row r="145" spans="1:1" x14ac:dyDescent="0.3">
      <c r="A145" s="433"/>
    </row>
    <row r="146" spans="1:1" x14ac:dyDescent="0.3">
      <c r="A146" s="433"/>
    </row>
    <row r="147" spans="1:1" x14ac:dyDescent="0.3">
      <c r="A147" s="433"/>
    </row>
    <row r="148" spans="1:1" x14ac:dyDescent="0.3">
      <c r="A148" s="433"/>
    </row>
    <row r="149" spans="1:1" x14ac:dyDescent="0.3">
      <c r="A149" s="433"/>
    </row>
    <row r="150" spans="1:1" x14ac:dyDescent="0.3">
      <c r="A150" s="433"/>
    </row>
    <row r="151" spans="1:1" x14ac:dyDescent="0.3">
      <c r="A151" s="433"/>
    </row>
    <row r="152" spans="1:1" x14ac:dyDescent="0.3">
      <c r="A152" s="433"/>
    </row>
    <row r="153" spans="1:1" x14ac:dyDescent="0.3">
      <c r="A153" s="433"/>
    </row>
    <row r="154" spans="1:1" x14ac:dyDescent="0.3">
      <c r="A154" s="433"/>
    </row>
    <row r="155" spans="1:1" x14ac:dyDescent="0.3">
      <c r="A155" s="433"/>
    </row>
    <row r="156" spans="1:1" x14ac:dyDescent="0.3">
      <c r="A156" s="433"/>
    </row>
    <row r="157" spans="1:1" x14ac:dyDescent="0.3">
      <c r="A157" s="433"/>
    </row>
    <row r="158" spans="1:1" x14ac:dyDescent="0.3">
      <c r="A158" s="433"/>
    </row>
    <row r="159" spans="1:1" x14ac:dyDescent="0.3">
      <c r="A159" s="433"/>
    </row>
    <row r="160" spans="1:1" x14ac:dyDescent="0.3">
      <c r="A160" s="433"/>
    </row>
    <row r="161" spans="1:1" x14ac:dyDescent="0.3">
      <c r="A161" s="433"/>
    </row>
    <row r="162" spans="1:1" x14ac:dyDescent="0.3">
      <c r="A162" s="433"/>
    </row>
    <row r="163" spans="1:1" x14ac:dyDescent="0.3">
      <c r="A163" s="433"/>
    </row>
    <row r="164" spans="1:1" x14ac:dyDescent="0.3">
      <c r="A164" s="433"/>
    </row>
    <row r="165" spans="1:1" x14ac:dyDescent="0.3">
      <c r="A165" s="433"/>
    </row>
    <row r="166" spans="1:1" x14ac:dyDescent="0.3">
      <c r="A166" s="433"/>
    </row>
    <row r="167" spans="1:1" x14ac:dyDescent="0.3">
      <c r="A167" s="433"/>
    </row>
    <row r="168" spans="1:1" x14ac:dyDescent="0.3">
      <c r="A168" s="433"/>
    </row>
    <row r="169" spans="1:1" x14ac:dyDescent="0.3">
      <c r="A169" s="433"/>
    </row>
    <row r="170" spans="1:1" x14ac:dyDescent="0.3">
      <c r="A170" s="433"/>
    </row>
    <row r="171" spans="1:1" x14ac:dyDescent="0.3">
      <c r="A171" s="433"/>
    </row>
  </sheetData>
  <sheetProtection formatColumns="0" formatRows="0" insertColumns="0" insertRows="0"/>
  <mergeCells count="65">
    <mergeCell ref="H30:J30"/>
    <mergeCell ref="F28:G28"/>
    <mergeCell ref="F29:G29"/>
    <mergeCell ref="F30:G30"/>
    <mergeCell ref="H33:J33"/>
    <mergeCell ref="B28:E28"/>
    <mergeCell ref="B29:E29"/>
    <mergeCell ref="B30:E30"/>
    <mergeCell ref="B31:E31"/>
    <mergeCell ref="B32:E32"/>
    <mergeCell ref="B33:E33"/>
    <mergeCell ref="F31:G31"/>
    <mergeCell ref="F32:G32"/>
    <mergeCell ref="F33:G33"/>
    <mergeCell ref="H31:J31"/>
    <mergeCell ref="H28:J28"/>
    <mergeCell ref="H29:J29"/>
    <mergeCell ref="K33:O33"/>
    <mergeCell ref="P26:Q26"/>
    <mergeCell ref="P27:Q27"/>
    <mergeCell ref="P28:Q28"/>
    <mergeCell ref="P29:Q29"/>
    <mergeCell ref="P30:Q30"/>
    <mergeCell ref="P31:Q31"/>
    <mergeCell ref="P32:Q32"/>
    <mergeCell ref="K32:O32"/>
    <mergeCell ref="K27:O27"/>
    <mergeCell ref="K28:O28"/>
    <mergeCell ref="K29:O29"/>
    <mergeCell ref="K30:O30"/>
    <mergeCell ref="K31:O31"/>
    <mergeCell ref="P33:Q33"/>
    <mergeCell ref="CJ6:CW6"/>
    <mergeCell ref="BK6:BL6"/>
    <mergeCell ref="BO6:BT6"/>
    <mergeCell ref="BD6:BI6"/>
    <mergeCell ref="R6:S6"/>
    <mergeCell ref="T6:Y6"/>
    <mergeCell ref="Z6:AM6"/>
    <mergeCell ref="BU6:CH6"/>
    <mergeCell ref="B27:E27"/>
    <mergeCell ref="P5:P6"/>
    <mergeCell ref="Q5:Q6"/>
    <mergeCell ref="BM6:BN6"/>
    <mergeCell ref="AP6:BC6"/>
    <mergeCell ref="K26:O26"/>
    <mergeCell ref="B8:Q8"/>
    <mergeCell ref="B19:Q19"/>
    <mergeCell ref="B22:Q22"/>
    <mergeCell ref="B5:J6"/>
    <mergeCell ref="K5:O6"/>
    <mergeCell ref="H26:J26"/>
    <mergeCell ref="H27:J27"/>
    <mergeCell ref="F26:G26"/>
    <mergeCell ref="F27:G27"/>
    <mergeCell ref="B2:DD2"/>
    <mergeCell ref="C3:DD3"/>
    <mergeCell ref="T4:DD4"/>
    <mergeCell ref="R5:BI5"/>
    <mergeCell ref="BK5:BL5"/>
    <mergeCell ref="BM5:DD5"/>
    <mergeCell ref="R4:S4"/>
    <mergeCell ref="K4:O4"/>
    <mergeCell ref="G4:I4"/>
    <mergeCell ref="P4:Q4"/>
  </mergeCells>
  <conditionalFormatting sqref="R9:S24 U9:V24 Z9:AM24 AP9:BJ24 BM9:BN24 BP9:BQ24 BU9:DD24">
    <cfRule type="cellIs" dxfId="5" priority="9" operator="greaterThan">
      <formula>R$32</formula>
    </cfRule>
  </conditionalFormatting>
  <conditionalFormatting sqref="T9:AM24 AP9:BI24 BO9:CH24 CJ9:CW24 CY9:DD24">
    <cfRule type="cellIs" dxfId="4" priority="6" operator="greaterThan">
      <formula>T$27</formula>
    </cfRule>
  </conditionalFormatting>
  <conditionalFormatting sqref="R9:DD24">
    <cfRule type="cellIs" priority="1" stopIfTrue="1" operator="equal">
      <formula>""</formula>
    </cfRule>
    <cfRule type="containsText" priority="2" stopIfTrue="1" operator="containsText" text="&lt;">
      <formula>NOT(ISERROR(SEARCH("&lt;",R9)))</formula>
    </cfRule>
    <cfRule type="cellIs" priority="3" stopIfTrue="1" operator="equal">
      <formula>"np"</formula>
    </cfRule>
  </conditionalFormatting>
  <conditionalFormatting sqref="T9:Y24 BD9:BI24 BO9:BT24 CY9:DD24">
    <cfRule type="cellIs" dxfId="3" priority="4" operator="greaterThan">
      <formula>T$26</formula>
    </cfRule>
  </conditionalFormatting>
  <dataValidations count="12">
    <dataValidation type="list" allowBlank="1" showInputMessage="1" showErrorMessage="1" sqref="N9:N18 N20:N21 N23:N24" xr:uid="{00000000-0002-0000-0F00-000000000000}">
      <formula1>$N$44:$N$45</formula1>
    </dataValidation>
    <dataValidation type="list" allowBlank="1" showInputMessage="1" showErrorMessage="1" sqref="L9:L18 L20:L21 L23:L24" xr:uid="{00000000-0002-0000-0F00-000001000000}">
      <formula1>$L$44:$L$48</formula1>
    </dataValidation>
    <dataValidation type="list" allowBlank="1" showInputMessage="1" showErrorMessage="1" sqref="AO9:AO18 AO20:AO21 AO23:AO24" xr:uid="{00000000-0002-0000-0F00-000002000000}">
      <formula1>$AO$43:$AO$44</formula1>
    </dataValidation>
    <dataValidation type="list" allowBlank="1" showInputMessage="1" showErrorMessage="1" sqref="H9:H18 H20:H21 H23:H24" xr:uid="{00000000-0002-0000-0F00-000003000000}">
      <formula1>$H$44:$H$50</formula1>
    </dataValidation>
    <dataValidation type="list" allowBlank="1" showInputMessage="1" showErrorMessage="1" sqref="I9:I18 I20:I21 I23:I24" xr:uid="{00000000-0002-0000-0F00-000004000000}">
      <formula1>$I$44:$I$46</formula1>
    </dataValidation>
    <dataValidation type="list" allowBlank="1" showInputMessage="1" showErrorMessage="1" sqref="K32" xr:uid="{00000000-0002-0000-0F00-000005000000}">
      <formula1>P87:P121</formula1>
    </dataValidation>
    <dataValidation type="list" allowBlank="1" showInputMessage="1" showErrorMessage="1" sqref="K26" xr:uid="{00000000-0002-0000-0F00-000006000000}">
      <formula1>$P$54:$P$58</formula1>
    </dataValidation>
    <dataValidation type="list" allowBlank="1" showInputMessage="1" showErrorMessage="1" sqref="K27" xr:uid="{00000000-0002-0000-0F00-000007000000}">
      <formula1>$P$63:$P$67</formula1>
    </dataValidation>
    <dataValidation type="list" allowBlank="1" showInputMessage="1" showErrorMessage="1" sqref="K28" xr:uid="{00000000-0002-0000-0F00-000008000000}">
      <formula1>$P$127:$P$131</formula1>
    </dataValidation>
    <dataValidation type="list" allowBlank="1" showInputMessage="1" showErrorMessage="1" sqref="K30" xr:uid="{00000000-0002-0000-0F00-000009000000}">
      <formula1>$P$137:$P$141</formula1>
    </dataValidation>
    <dataValidation type="list" allowBlank="1" showInputMessage="1" showErrorMessage="1" sqref="K33" xr:uid="{00000000-0002-0000-0F00-00000A000000}">
      <formula1>$P$77:$P$79</formula1>
    </dataValidation>
    <dataValidation type="list" allowBlank="1" showInputMessage="1" showErrorMessage="1" sqref="F9:F18 F20:F21 F23:F24" xr:uid="{00000000-0002-0000-0F00-00000B000000}">
      <formula1>$F$44:$F$45</formula1>
    </dataValidation>
  </dataValidations>
  <pageMargins left="0.35433070866141736" right="0.35433070866141736" top="0.59055118110236227" bottom="0.59055118110236227" header="0.31496062992125984" footer="0.31496062992125984"/>
  <pageSetup paperSize="9" scale="17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17" max="1048575" man="1"/>
    <brk id="3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theme="8"/>
    <pageSetUpPr fitToPage="1"/>
  </sheetPr>
  <dimension ref="A1:AV43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8" sqref="A8"/>
      <selection pane="bottomRight"/>
    </sheetView>
  </sheetViews>
  <sheetFormatPr defaultColWidth="8.85546875" defaultRowHeight="15" outlineLevelCol="1" x14ac:dyDescent="0.3"/>
  <cols>
    <col min="1" max="1" width="2.42578125" style="181" customWidth="1"/>
    <col min="2" max="2" width="8.7109375" style="181" customWidth="1"/>
    <col min="3" max="3" width="6.7109375" style="181" customWidth="1"/>
    <col min="4" max="5" width="6.7109375" style="181" customWidth="1" outlineLevel="1"/>
    <col min="6" max="6" width="9.140625" style="181" bestFit="1" customWidth="1"/>
    <col min="7" max="7" width="8.7109375" style="181" customWidth="1"/>
    <col min="8" max="14" width="11" style="181" customWidth="1"/>
    <col min="15" max="18" width="7.5703125" style="181" customWidth="1"/>
    <col min="19" max="26" width="6.7109375" style="181" customWidth="1"/>
    <col min="27" max="40" width="6.7109375" style="181" customWidth="1" outlineLevel="1"/>
    <col min="41" max="41" width="6.7109375" style="181" customWidth="1"/>
    <col min="42" max="46" width="7.7109375" style="181" customWidth="1"/>
    <col min="47" max="47" width="32.28515625" style="181" customWidth="1"/>
    <col min="48" max="48" width="7.85546875" style="181" customWidth="1"/>
    <col min="49" max="52" width="8.28515625" style="181" customWidth="1"/>
    <col min="53" max="53" width="6" style="181" customWidth="1"/>
    <col min="54" max="16384" width="8.85546875" style="181"/>
  </cols>
  <sheetData>
    <row r="1" spans="2:48" ht="15.75" thickBot="1" x14ac:dyDescent="0.35"/>
    <row r="2" spans="2:48" ht="29.45" customHeight="1" x14ac:dyDescent="0.3">
      <c r="B2" s="1683" t="s">
        <v>340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4"/>
      <c r="AN2" s="1684"/>
      <c r="AO2" s="1684"/>
      <c r="AP2" s="1684"/>
      <c r="AQ2" s="1684"/>
      <c r="AR2" s="1684"/>
      <c r="AS2" s="1684"/>
      <c r="AT2" s="1684"/>
      <c r="AU2" s="1685"/>
    </row>
    <row r="3" spans="2:48" ht="21" customHeight="1" thickBot="1" x14ac:dyDescent="0.35">
      <c r="B3" s="523" t="s">
        <v>46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62"/>
      <c r="AL3" s="1862"/>
      <c r="AM3" s="1862"/>
      <c r="AN3" s="1862"/>
      <c r="AO3" s="1862"/>
      <c r="AP3" s="1862"/>
      <c r="AQ3" s="1862"/>
      <c r="AR3" s="1862"/>
      <c r="AS3" s="1862"/>
      <c r="AT3" s="1862"/>
      <c r="AU3" s="1870"/>
    </row>
    <row r="4" spans="2:48" s="316" customFormat="1" ht="25.9" customHeight="1" thickBot="1" x14ac:dyDescent="0.35">
      <c r="B4" s="1700" t="s">
        <v>381</v>
      </c>
      <c r="C4" s="1701"/>
      <c r="D4" s="1701"/>
      <c r="E4" s="1701"/>
      <c r="F4" s="1701"/>
      <c r="G4" s="1702"/>
      <c r="H4" s="1700" t="s">
        <v>83</v>
      </c>
      <c r="I4" s="1701"/>
      <c r="J4" s="1701"/>
      <c r="K4" s="1701"/>
      <c r="L4" s="1701"/>
      <c r="M4" s="1701"/>
      <c r="N4" s="1701"/>
      <c r="O4" s="1701"/>
      <c r="P4" s="1701"/>
      <c r="Q4" s="1701"/>
      <c r="R4" s="1702"/>
      <c r="S4" s="676"/>
      <c r="T4" s="1871" t="s">
        <v>433</v>
      </c>
      <c r="U4" s="1872"/>
      <c r="V4" s="1872"/>
      <c r="W4" s="1872"/>
      <c r="X4" s="1872"/>
      <c r="Y4" s="1872"/>
      <c r="Z4" s="1872"/>
      <c r="AA4" s="1872"/>
      <c r="AB4" s="1872"/>
      <c r="AC4" s="1872"/>
      <c r="AD4" s="1872"/>
      <c r="AE4" s="1872"/>
      <c r="AF4" s="1872"/>
      <c r="AG4" s="1872"/>
      <c r="AH4" s="1872"/>
      <c r="AI4" s="1872"/>
      <c r="AJ4" s="1872"/>
      <c r="AK4" s="1872"/>
      <c r="AL4" s="1872"/>
      <c r="AM4" s="1872"/>
      <c r="AN4" s="1872"/>
      <c r="AO4" s="1872"/>
      <c r="AP4" s="1872"/>
      <c r="AQ4" s="1872"/>
      <c r="AR4" s="1872"/>
      <c r="AS4" s="1872"/>
      <c r="AT4" s="1873"/>
      <c r="AU4" s="1867" t="s">
        <v>435</v>
      </c>
    </row>
    <row r="5" spans="2:48" s="316" customFormat="1" ht="35.450000000000003" customHeight="1" thickBot="1" x14ac:dyDescent="0.35">
      <c r="B5" s="1703"/>
      <c r="C5" s="1704"/>
      <c r="D5" s="1704"/>
      <c r="E5" s="1704"/>
      <c r="F5" s="1704"/>
      <c r="G5" s="1705"/>
      <c r="H5" s="1703"/>
      <c r="I5" s="1704"/>
      <c r="J5" s="1704"/>
      <c r="K5" s="1704"/>
      <c r="L5" s="1704"/>
      <c r="M5" s="1704"/>
      <c r="N5" s="1704"/>
      <c r="O5" s="1704"/>
      <c r="P5" s="1704"/>
      <c r="Q5" s="1704"/>
      <c r="R5" s="1705"/>
      <c r="S5" s="1727" t="s">
        <v>174</v>
      </c>
      <c r="T5" s="1717"/>
      <c r="U5" s="1712" t="s">
        <v>385</v>
      </c>
      <c r="V5" s="1819"/>
      <c r="W5" s="1819"/>
      <c r="X5" s="1819"/>
      <c r="Y5" s="1819"/>
      <c r="Z5" s="1820"/>
      <c r="AA5" s="1712" t="s">
        <v>392</v>
      </c>
      <c r="AB5" s="1821"/>
      <c r="AC5" s="1821"/>
      <c r="AD5" s="1821"/>
      <c r="AE5" s="1821"/>
      <c r="AF5" s="1821"/>
      <c r="AG5" s="1821"/>
      <c r="AH5" s="1821"/>
      <c r="AI5" s="1821"/>
      <c r="AJ5" s="1821"/>
      <c r="AK5" s="1821"/>
      <c r="AL5" s="1821"/>
      <c r="AM5" s="1821"/>
      <c r="AN5" s="1821"/>
      <c r="AO5" s="1712" t="s">
        <v>434</v>
      </c>
      <c r="AP5" s="1819"/>
      <c r="AQ5" s="1819"/>
      <c r="AR5" s="1819"/>
      <c r="AS5" s="1819"/>
      <c r="AT5" s="1820"/>
      <c r="AU5" s="1868"/>
    </row>
    <row r="6" spans="2:48" s="327" customFormat="1" ht="128.44999999999999" customHeight="1" thickBot="1" x14ac:dyDescent="0.35">
      <c r="B6" s="477" t="s">
        <v>376</v>
      </c>
      <c r="C6" s="478" t="s">
        <v>428</v>
      </c>
      <c r="D6" s="479" t="s">
        <v>378</v>
      </c>
      <c r="E6" s="479" t="s">
        <v>379</v>
      </c>
      <c r="F6" s="479" t="s">
        <v>469</v>
      </c>
      <c r="G6" s="480" t="s">
        <v>429</v>
      </c>
      <c r="H6" s="477" t="s">
        <v>430</v>
      </c>
      <c r="I6" s="478" t="s">
        <v>681</v>
      </c>
      <c r="J6" s="478" t="s">
        <v>470</v>
      </c>
      <c r="K6" s="478" t="s">
        <v>464</v>
      </c>
      <c r="L6" s="478" t="s">
        <v>465</v>
      </c>
      <c r="M6" s="478" t="s">
        <v>466</v>
      </c>
      <c r="N6" s="478" t="s">
        <v>431</v>
      </c>
      <c r="O6" s="478" t="s">
        <v>432</v>
      </c>
      <c r="P6" s="478" t="s">
        <v>600</v>
      </c>
      <c r="Q6" s="478" t="s">
        <v>601</v>
      </c>
      <c r="R6" s="478" t="s">
        <v>6</v>
      </c>
      <c r="S6" s="318" t="s">
        <v>436</v>
      </c>
      <c r="T6" s="318" t="s">
        <v>437</v>
      </c>
      <c r="U6" s="252" t="s">
        <v>91</v>
      </c>
      <c r="V6" s="253" t="s">
        <v>386</v>
      </c>
      <c r="W6" s="253" t="s">
        <v>387</v>
      </c>
      <c r="X6" s="253" t="s">
        <v>388</v>
      </c>
      <c r="Y6" s="253" t="s">
        <v>389</v>
      </c>
      <c r="Z6" s="254" t="s">
        <v>390</v>
      </c>
      <c r="AA6" s="252" t="s">
        <v>393</v>
      </c>
      <c r="AB6" s="253" t="s">
        <v>394</v>
      </c>
      <c r="AC6" s="253" t="s">
        <v>395</v>
      </c>
      <c r="AD6" s="253" t="s">
        <v>396</v>
      </c>
      <c r="AE6" s="253" t="s">
        <v>397</v>
      </c>
      <c r="AF6" s="253" t="s">
        <v>398</v>
      </c>
      <c r="AG6" s="253" t="s">
        <v>399</v>
      </c>
      <c r="AH6" s="253" t="s">
        <v>400</v>
      </c>
      <c r="AI6" s="253" t="s">
        <v>401</v>
      </c>
      <c r="AJ6" s="253" t="s">
        <v>402</v>
      </c>
      <c r="AK6" s="253" t="s">
        <v>403</v>
      </c>
      <c r="AL6" s="253" t="s">
        <v>404</v>
      </c>
      <c r="AM6" s="253" t="s">
        <v>405</v>
      </c>
      <c r="AN6" s="254" t="s">
        <v>406</v>
      </c>
      <c r="AO6" s="481" t="s">
        <v>50</v>
      </c>
      <c r="AP6" s="478" t="s">
        <v>51</v>
      </c>
      <c r="AQ6" s="478" t="s">
        <v>52</v>
      </c>
      <c r="AR6" s="478" t="s">
        <v>90</v>
      </c>
      <c r="AS6" s="478" t="s">
        <v>4</v>
      </c>
      <c r="AT6" s="479" t="s">
        <v>54</v>
      </c>
      <c r="AU6" s="1869"/>
    </row>
    <row r="7" spans="2:48" ht="19.5" x14ac:dyDescent="0.4">
      <c r="B7" s="677" t="s">
        <v>634</v>
      </c>
      <c r="C7" s="678"/>
      <c r="D7" s="678"/>
      <c r="E7" s="678"/>
      <c r="F7" s="678"/>
      <c r="G7" s="679"/>
      <c r="H7" s="640"/>
      <c r="I7" s="640"/>
      <c r="J7" s="680"/>
      <c r="K7" s="680"/>
      <c r="L7" s="680"/>
      <c r="M7" s="680"/>
      <c r="N7" s="680"/>
      <c r="O7" s="680"/>
      <c r="P7" s="2007" t="s">
        <v>463</v>
      </c>
      <c r="Q7" s="1766"/>
      <c r="R7" s="2008"/>
      <c r="S7" s="681"/>
      <c r="T7" s="682"/>
      <c r="U7" s="683">
        <v>60</v>
      </c>
      <c r="V7" s="684">
        <v>200</v>
      </c>
      <c r="W7" s="684">
        <v>200</v>
      </c>
      <c r="X7" s="684">
        <v>200</v>
      </c>
      <c r="Y7" s="684">
        <v>300</v>
      </c>
      <c r="Z7" s="685">
        <v>300</v>
      </c>
      <c r="AA7" s="686"/>
      <c r="AB7" s="687"/>
      <c r="AC7" s="687"/>
      <c r="AD7" s="687"/>
      <c r="AE7" s="687"/>
      <c r="AF7" s="687"/>
      <c r="AG7" s="687"/>
      <c r="AH7" s="687"/>
      <c r="AI7" s="687"/>
      <c r="AJ7" s="687"/>
      <c r="AK7" s="687"/>
      <c r="AL7" s="687"/>
      <c r="AM7" s="687"/>
      <c r="AN7" s="688"/>
      <c r="AO7" s="683">
        <v>10</v>
      </c>
      <c r="AP7" s="684">
        <v>700</v>
      </c>
      <c r="AQ7" s="684">
        <v>300</v>
      </c>
      <c r="AR7" s="684">
        <v>500</v>
      </c>
      <c r="AS7" s="684">
        <v>300</v>
      </c>
      <c r="AT7" s="689">
        <v>60</v>
      </c>
      <c r="AU7" s="690"/>
      <c r="AV7" s="200"/>
    </row>
    <row r="8" spans="2:48" ht="16.5" x14ac:dyDescent="0.3">
      <c r="B8" s="613" t="s">
        <v>635</v>
      </c>
      <c r="C8" s="691"/>
      <c r="D8" s="691"/>
      <c r="E8" s="691"/>
      <c r="F8" s="691"/>
      <c r="G8" s="692"/>
      <c r="H8" s="693"/>
      <c r="I8" s="693"/>
      <c r="J8" s="694"/>
      <c r="K8" s="694"/>
      <c r="L8" s="694"/>
      <c r="M8" s="694"/>
      <c r="N8" s="694"/>
      <c r="O8" s="694"/>
      <c r="P8" s="1781" t="s">
        <v>289</v>
      </c>
      <c r="Q8" s="1675"/>
      <c r="R8" s="1676"/>
      <c r="S8" s="658"/>
      <c r="T8" s="659"/>
      <c r="U8" s="660"/>
      <c r="V8" s="661"/>
      <c r="W8" s="661"/>
      <c r="X8" s="661"/>
      <c r="Y8" s="661"/>
      <c r="Z8" s="662"/>
      <c r="AA8" s="663"/>
      <c r="AB8" s="664"/>
      <c r="AC8" s="664"/>
      <c r="AD8" s="664"/>
      <c r="AE8" s="664"/>
      <c r="AF8" s="664"/>
      <c r="AG8" s="664"/>
      <c r="AH8" s="664"/>
      <c r="AI8" s="664"/>
      <c r="AJ8" s="664"/>
      <c r="AK8" s="664"/>
      <c r="AL8" s="664"/>
      <c r="AM8" s="664"/>
      <c r="AN8" s="665"/>
      <c r="AO8" s="660"/>
      <c r="AP8" s="661"/>
      <c r="AQ8" s="661"/>
      <c r="AR8" s="661"/>
      <c r="AS8" s="661"/>
      <c r="AT8" s="666"/>
      <c r="AU8" s="202"/>
      <c r="AV8" s="200"/>
    </row>
    <row r="9" spans="2:48" ht="17.25" thickBot="1" x14ac:dyDescent="0.35">
      <c r="B9" s="649" t="s">
        <v>636</v>
      </c>
      <c r="C9" s="695"/>
      <c r="D9" s="695"/>
      <c r="E9" s="695"/>
      <c r="F9" s="695"/>
      <c r="G9" s="696"/>
      <c r="H9" s="697"/>
      <c r="I9" s="697"/>
      <c r="J9" s="698"/>
      <c r="K9" s="698"/>
      <c r="L9" s="698"/>
      <c r="M9" s="698"/>
      <c r="N9" s="698"/>
      <c r="O9" s="698"/>
      <c r="P9" s="2009" t="s">
        <v>290</v>
      </c>
      <c r="Q9" s="2010"/>
      <c r="R9" s="2011"/>
      <c r="S9" s="667"/>
      <c r="T9" s="668"/>
      <c r="U9" s="669"/>
      <c r="V9" s="670"/>
      <c r="W9" s="670"/>
      <c r="X9" s="670"/>
      <c r="Y9" s="670"/>
      <c r="Z9" s="671"/>
      <c r="AA9" s="672"/>
      <c r="AB9" s="673"/>
      <c r="AC9" s="673"/>
      <c r="AD9" s="673"/>
      <c r="AE9" s="673"/>
      <c r="AF9" s="673"/>
      <c r="AG9" s="673"/>
      <c r="AH9" s="673"/>
      <c r="AI9" s="673"/>
      <c r="AJ9" s="673"/>
      <c r="AK9" s="673"/>
      <c r="AL9" s="673"/>
      <c r="AM9" s="673"/>
      <c r="AN9" s="674"/>
      <c r="AO9" s="669"/>
      <c r="AP9" s="670"/>
      <c r="AQ9" s="670"/>
      <c r="AR9" s="670"/>
      <c r="AS9" s="670"/>
      <c r="AT9" s="675"/>
      <c r="AU9" s="699"/>
      <c r="AV9" s="200"/>
    </row>
    <row r="10" spans="2:48" s="327" customFormat="1" ht="20.25" customHeight="1" thickBot="1" x14ac:dyDescent="0.35">
      <c r="B10" s="1865" t="s">
        <v>252</v>
      </c>
      <c r="C10" s="1866"/>
      <c r="D10" s="1866"/>
      <c r="E10" s="1866"/>
      <c r="F10" s="1866"/>
      <c r="G10" s="1866"/>
      <c r="H10" s="1866"/>
      <c r="I10" s="1866"/>
      <c r="J10" s="1866"/>
      <c r="K10" s="1866"/>
      <c r="L10" s="1866"/>
      <c r="M10" s="1866"/>
      <c r="N10" s="1866"/>
      <c r="O10" s="1866"/>
      <c r="P10" s="1866"/>
      <c r="Q10" s="1866"/>
      <c r="R10" s="1866"/>
      <c r="S10" s="1518"/>
      <c r="T10" s="1518"/>
      <c r="U10" s="1518"/>
      <c r="V10" s="1518"/>
      <c r="W10" s="1518"/>
      <c r="X10" s="1518"/>
      <c r="Y10" s="1518"/>
      <c r="Z10" s="1518"/>
      <c r="AA10" s="1518"/>
      <c r="AB10" s="1518"/>
      <c r="AC10" s="1518"/>
      <c r="AD10" s="1518"/>
      <c r="AE10" s="1518"/>
      <c r="AF10" s="1518"/>
      <c r="AG10" s="1518"/>
      <c r="AH10" s="1518"/>
      <c r="AI10" s="1518"/>
      <c r="AJ10" s="1518"/>
      <c r="AK10" s="1518"/>
      <c r="AL10" s="1518"/>
      <c r="AM10" s="1518"/>
      <c r="AN10" s="1518"/>
      <c r="AO10" s="1518"/>
      <c r="AP10" s="1518"/>
      <c r="AQ10" s="1518"/>
      <c r="AR10" s="1518"/>
      <c r="AS10" s="1518"/>
      <c r="AT10" s="1518"/>
      <c r="AU10" s="1291"/>
    </row>
    <row r="11" spans="2:48" x14ac:dyDescent="0.3">
      <c r="B11" s="17" t="s">
        <v>0</v>
      </c>
      <c r="C11" s="18" t="s">
        <v>5</v>
      </c>
      <c r="D11" s="21"/>
      <c r="E11" s="21"/>
      <c r="F11" s="21"/>
      <c r="G11" s="368" t="s">
        <v>7</v>
      </c>
      <c r="H11" s="453">
        <v>38875</v>
      </c>
      <c r="I11" s="18">
        <v>2.4</v>
      </c>
      <c r="J11" s="18"/>
      <c r="K11" s="65" t="s">
        <v>186</v>
      </c>
      <c r="L11" s="65" t="s">
        <v>184</v>
      </c>
      <c r="M11" s="65" t="s">
        <v>227</v>
      </c>
      <c r="N11" s="67">
        <v>15</v>
      </c>
      <c r="O11" s="67"/>
      <c r="P11" s="67" t="s">
        <v>282</v>
      </c>
      <c r="Q11" s="67" t="s">
        <v>286</v>
      </c>
      <c r="R11" s="21">
        <v>6.27</v>
      </c>
      <c r="S11" s="487"/>
      <c r="T11" s="489"/>
      <c r="U11" s="455">
        <v>61</v>
      </c>
      <c r="V11" s="457"/>
      <c r="W11" s="457"/>
      <c r="X11" s="457"/>
      <c r="Y11" s="457"/>
      <c r="Z11" s="458"/>
      <c r="AA11" s="455"/>
      <c r="AB11" s="457"/>
      <c r="AC11" s="457"/>
      <c r="AD11" s="457"/>
      <c r="AE11" s="457"/>
      <c r="AF11" s="457"/>
      <c r="AG11" s="457"/>
      <c r="AH11" s="457"/>
      <c r="AI11" s="457"/>
      <c r="AJ11" s="457"/>
      <c r="AK11" s="457"/>
      <c r="AL11" s="457"/>
      <c r="AM11" s="457"/>
      <c r="AN11" s="458"/>
      <c r="AO11" s="455"/>
      <c r="AP11" s="457">
        <v>68</v>
      </c>
      <c r="AQ11" s="457">
        <v>2.5</v>
      </c>
      <c r="AR11" s="457">
        <v>9</v>
      </c>
      <c r="AS11" s="457">
        <v>40</v>
      </c>
      <c r="AT11" s="458">
        <v>-0.05</v>
      </c>
      <c r="AU11" s="361"/>
    </row>
    <row r="12" spans="2:48" x14ac:dyDescent="0.3">
      <c r="B12" s="17"/>
      <c r="C12" s="18"/>
      <c r="D12" s="21"/>
      <c r="E12" s="21"/>
      <c r="F12" s="21"/>
      <c r="G12" s="368"/>
      <c r="H12" s="453"/>
      <c r="I12" s="18"/>
      <c r="J12" s="18"/>
      <c r="K12" s="18"/>
      <c r="L12" s="18"/>
      <c r="M12" s="18"/>
      <c r="N12" s="21"/>
      <c r="O12" s="21"/>
      <c r="P12" s="21"/>
      <c r="Q12" s="21"/>
      <c r="R12" s="21"/>
      <c r="S12" s="519"/>
      <c r="T12" s="470"/>
      <c r="U12" s="460"/>
      <c r="V12" s="462"/>
      <c r="W12" s="462"/>
      <c r="X12" s="462"/>
      <c r="Y12" s="462"/>
      <c r="Z12" s="463"/>
      <c r="AA12" s="460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3"/>
      <c r="AO12" s="460"/>
      <c r="AP12" s="462">
        <v>68</v>
      </c>
      <c r="AQ12" s="462">
        <v>2.5</v>
      </c>
      <c r="AR12" s="462">
        <v>9</v>
      </c>
      <c r="AS12" s="462">
        <v>40</v>
      </c>
      <c r="AT12" s="463">
        <v>-0.05</v>
      </c>
      <c r="AU12" s="361"/>
    </row>
    <row r="13" spans="2:48" x14ac:dyDescent="0.3">
      <c r="B13" s="17"/>
      <c r="C13" s="18"/>
      <c r="D13" s="21"/>
      <c r="E13" s="21"/>
      <c r="F13" s="21"/>
      <c r="G13" s="368"/>
      <c r="H13" s="453"/>
      <c r="I13" s="18"/>
      <c r="J13" s="18"/>
      <c r="K13" s="18"/>
      <c r="L13" s="18"/>
      <c r="M13" s="18"/>
      <c r="N13" s="21"/>
      <c r="O13" s="21"/>
      <c r="P13" s="21"/>
      <c r="Q13" s="21"/>
      <c r="R13" s="21"/>
      <c r="S13" s="519"/>
      <c r="T13" s="470"/>
      <c r="U13" s="460"/>
      <c r="V13" s="462"/>
      <c r="W13" s="462"/>
      <c r="X13" s="462"/>
      <c r="Y13" s="462"/>
      <c r="Z13" s="463"/>
      <c r="AA13" s="460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3"/>
      <c r="AO13" s="460"/>
      <c r="AP13" s="462">
        <v>68</v>
      </c>
      <c r="AQ13" s="462">
        <v>2.5</v>
      </c>
      <c r="AR13" s="462">
        <v>9</v>
      </c>
      <c r="AS13" s="462">
        <v>40</v>
      </c>
      <c r="AT13" s="463">
        <v>-0.05</v>
      </c>
      <c r="AU13" s="361"/>
    </row>
    <row r="14" spans="2:48" x14ac:dyDescent="0.3">
      <c r="B14" s="17"/>
      <c r="C14" s="18"/>
      <c r="D14" s="21"/>
      <c r="E14" s="21"/>
      <c r="F14" s="21"/>
      <c r="G14" s="368"/>
      <c r="H14" s="453"/>
      <c r="I14" s="18"/>
      <c r="J14" s="18"/>
      <c r="K14" s="18"/>
      <c r="L14" s="18"/>
      <c r="M14" s="18"/>
      <c r="N14" s="21"/>
      <c r="O14" s="21"/>
      <c r="P14" s="21"/>
      <c r="Q14" s="21"/>
      <c r="R14" s="21"/>
      <c r="S14" s="519"/>
      <c r="T14" s="470"/>
      <c r="U14" s="460"/>
      <c r="V14" s="462"/>
      <c r="W14" s="462"/>
      <c r="X14" s="462"/>
      <c r="Y14" s="462"/>
      <c r="Z14" s="463"/>
      <c r="AA14" s="460"/>
      <c r="AB14" s="462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3"/>
      <c r="AO14" s="460"/>
      <c r="AP14" s="462">
        <v>68</v>
      </c>
      <c r="AQ14" s="462">
        <v>2.5</v>
      </c>
      <c r="AR14" s="462">
        <v>9</v>
      </c>
      <c r="AS14" s="462">
        <v>40</v>
      </c>
      <c r="AT14" s="463">
        <v>-0.05</v>
      </c>
      <c r="AU14" s="361"/>
    </row>
    <row r="15" spans="2:48" x14ac:dyDescent="0.3">
      <c r="B15" s="17"/>
      <c r="C15" s="18"/>
      <c r="D15" s="21"/>
      <c r="E15" s="21"/>
      <c r="F15" s="21"/>
      <c r="G15" s="368"/>
      <c r="H15" s="453"/>
      <c r="I15" s="18"/>
      <c r="J15" s="18"/>
      <c r="K15" s="18"/>
      <c r="L15" s="18"/>
      <c r="M15" s="18"/>
      <c r="N15" s="21"/>
      <c r="O15" s="21"/>
      <c r="P15" s="21"/>
      <c r="Q15" s="21"/>
      <c r="R15" s="21"/>
      <c r="S15" s="519"/>
      <c r="T15" s="470"/>
      <c r="U15" s="460"/>
      <c r="V15" s="462"/>
      <c r="W15" s="462"/>
      <c r="X15" s="462"/>
      <c r="Y15" s="462"/>
      <c r="Z15" s="463"/>
      <c r="AA15" s="460"/>
      <c r="AB15" s="462"/>
      <c r="AC15" s="462"/>
      <c r="AD15" s="462"/>
      <c r="AE15" s="462"/>
      <c r="AF15" s="462"/>
      <c r="AG15" s="462"/>
      <c r="AH15" s="462"/>
      <c r="AI15" s="462"/>
      <c r="AJ15" s="462"/>
      <c r="AK15" s="462"/>
      <c r="AL15" s="462"/>
      <c r="AM15" s="462"/>
      <c r="AN15" s="463"/>
      <c r="AO15" s="460"/>
      <c r="AP15" s="462">
        <v>68</v>
      </c>
      <c r="AQ15" s="462">
        <v>2.5</v>
      </c>
      <c r="AR15" s="462">
        <v>9</v>
      </c>
      <c r="AS15" s="462">
        <v>40</v>
      </c>
      <c r="AT15" s="463">
        <v>-0.05</v>
      </c>
      <c r="AU15" s="361"/>
    </row>
    <row r="16" spans="2:48" x14ac:dyDescent="0.3">
      <c r="B16" s="17"/>
      <c r="C16" s="18"/>
      <c r="D16" s="21"/>
      <c r="E16" s="21"/>
      <c r="F16" s="21"/>
      <c r="G16" s="368"/>
      <c r="H16" s="453"/>
      <c r="I16" s="18"/>
      <c r="J16" s="18"/>
      <c r="K16" s="18"/>
      <c r="L16" s="18"/>
      <c r="M16" s="18"/>
      <c r="N16" s="21"/>
      <c r="O16" s="21"/>
      <c r="P16" s="21"/>
      <c r="Q16" s="21"/>
      <c r="R16" s="21"/>
      <c r="S16" s="519"/>
      <c r="T16" s="470"/>
      <c r="U16" s="460"/>
      <c r="V16" s="462"/>
      <c r="W16" s="462"/>
      <c r="X16" s="462"/>
      <c r="Y16" s="462"/>
      <c r="Z16" s="463"/>
      <c r="AA16" s="460"/>
      <c r="AB16" s="462"/>
      <c r="AC16" s="462"/>
      <c r="AD16" s="462"/>
      <c r="AE16" s="462"/>
      <c r="AF16" s="462"/>
      <c r="AG16" s="462"/>
      <c r="AH16" s="462"/>
      <c r="AI16" s="462"/>
      <c r="AJ16" s="462"/>
      <c r="AK16" s="462"/>
      <c r="AL16" s="462"/>
      <c r="AM16" s="462"/>
      <c r="AN16" s="463"/>
      <c r="AO16" s="460"/>
      <c r="AP16" s="462">
        <v>68</v>
      </c>
      <c r="AQ16" s="462">
        <v>2.5</v>
      </c>
      <c r="AR16" s="462">
        <v>9</v>
      </c>
      <c r="AS16" s="462">
        <v>40</v>
      </c>
      <c r="AT16" s="463">
        <v>-0.05</v>
      </c>
      <c r="AU16" s="361"/>
    </row>
    <row r="17" spans="1:48" x14ac:dyDescent="0.3">
      <c r="B17" s="17"/>
      <c r="C17" s="18"/>
      <c r="D17" s="21"/>
      <c r="E17" s="21"/>
      <c r="F17" s="21"/>
      <c r="G17" s="368"/>
      <c r="H17" s="453"/>
      <c r="I17" s="18"/>
      <c r="J17" s="18"/>
      <c r="K17" s="18"/>
      <c r="L17" s="18"/>
      <c r="M17" s="18"/>
      <c r="N17" s="21"/>
      <c r="O17" s="21"/>
      <c r="P17" s="21"/>
      <c r="Q17" s="21"/>
      <c r="R17" s="21"/>
      <c r="S17" s="519"/>
      <c r="T17" s="470"/>
      <c r="U17" s="460"/>
      <c r="V17" s="462"/>
      <c r="W17" s="462"/>
      <c r="X17" s="462"/>
      <c r="Y17" s="462"/>
      <c r="Z17" s="463"/>
      <c r="AA17" s="460"/>
      <c r="AB17" s="462"/>
      <c r="AC17" s="462"/>
      <c r="AD17" s="462"/>
      <c r="AE17" s="462"/>
      <c r="AF17" s="462"/>
      <c r="AG17" s="462"/>
      <c r="AH17" s="462"/>
      <c r="AI17" s="462"/>
      <c r="AJ17" s="462"/>
      <c r="AK17" s="462"/>
      <c r="AL17" s="462"/>
      <c r="AM17" s="462"/>
      <c r="AN17" s="463"/>
      <c r="AO17" s="460"/>
      <c r="AP17" s="462">
        <v>68</v>
      </c>
      <c r="AQ17" s="462">
        <v>2.5</v>
      </c>
      <c r="AR17" s="462">
        <v>9</v>
      </c>
      <c r="AS17" s="462">
        <v>40</v>
      </c>
      <c r="AT17" s="463">
        <v>-0.05</v>
      </c>
      <c r="AU17" s="361"/>
    </row>
    <row r="18" spans="1:48" ht="15.75" thickBot="1" x14ac:dyDescent="0.35">
      <c r="B18" s="17"/>
      <c r="C18" s="18"/>
      <c r="D18" s="21"/>
      <c r="E18" s="21"/>
      <c r="F18" s="21"/>
      <c r="G18" s="368"/>
      <c r="H18" s="453"/>
      <c r="I18" s="18"/>
      <c r="J18" s="18"/>
      <c r="K18" s="18"/>
      <c r="L18" s="18"/>
      <c r="M18" s="18"/>
      <c r="N18" s="21"/>
      <c r="O18" s="21"/>
      <c r="P18" s="21"/>
      <c r="Q18" s="21"/>
      <c r="R18" s="21"/>
      <c r="S18" s="521"/>
      <c r="T18" s="476"/>
      <c r="U18" s="464"/>
      <c r="V18" s="466"/>
      <c r="W18" s="466"/>
      <c r="X18" s="466"/>
      <c r="Y18" s="466"/>
      <c r="Z18" s="467"/>
      <c r="AA18" s="464"/>
      <c r="AB18" s="466"/>
      <c r="AC18" s="466"/>
      <c r="AD18" s="466"/>
      <c r="AE18" s="466"/>
      <c r="AF18" s="466"/>
      <c r="AG18" s="466"/>
      <c r="AH18" s="466"/>
      <c r="AI18" s="466"/>
      <c r="AJ18" s="466"/>
      <c r="AK18" s="466"/>
      <c r="AL18" s="466"/>
      <c r="AM18" s="466"/>
      <c r="AN18" s="467"/>
      <c r="AO18" s="464"/>
      <c r="AP18" s="466">
        <v>68</v>
      </c>
      <c r="AQ18" s="466">
        <v>2.5</v>
      </c>
      <c r="AR18" s="466">
        <v>9</v>
      </c>
      <c r="AS18" s="466">
        <v>40</v>
      </c>
      <c r="AT18" s="467">
        <v>-0.05</v>
      </c>
      <c r="AU18" s="361"/>
    </row>
    <row r="19" spans="1:48" s="327" customFormat="1" ht="20.25" customHeight="1" thickBot="1" x14ac:dyDescent="0.35">
      <c r="B19" s="1865" t="s">
        <v>253</v>
      </c>
      <c r="C19" s="1866"/>
      <c r="D19" s="1866"/>
      <c r="E19" s="1866"/>
      <c r="F19" s="1866"/>
      <c r="G19" s="1866"/>
      <c r="H19" s="1866"/>
      <c r="I19" s="1866"/>
      <c r="J19" s="1866"/>
      <c r="K19" s="1866"/>
      <c r="L19" s="1866"/>
      <c r="M19" s="1866"/>
      <c r="N19" s="1866"/>
      <c r="O19" s="1866"/>
      <c r="P19" s="1866"/>
      <c r="Q19" s="1866"/>
      <c r="R19" s="1866"/>
      <c r="S19" s="1519"/>
      <c r="T19" s="1519"/>
      <c r="U19" s="1519"/>
      <c r="V19" s="1519"/>
      <c r="W19" s="1519"/>
      <c r="X19" s="1519"/>
      <c r="Y19" s="1519"/>
      <c r="Z19" s="1519"/>
      <c r="AA19" s="1519"/>
      <c r="AB19" s="1519"/>
      <c r="AC19" s="1519"/>
      <c r="AD19" s="1519"/>
      <c r="AE19" s="1519"/>
      <c r="AF19" s="1519"/>
      <c r="AG19" s="1519"/>
      <c r="AH19" s="1519"/>
      <c r="AI19" s="1519"/>
      <c r="AJ19" s="1519"/>
      <c r="AK19" s="1519"/>
      <c r="AL19" s="1519"/>
      <c r="AM19" s="1519"/>
      <c r="AN19" s="1519"/>
      <c r="AO19" s="1519"/>
      <c r="AP19" s="1519"/>
      <c r="AQ19" s="1519"/>
      <c r="AR19" s="1519"/>
      <c r="AS19" s="1519"/>
      <c r="AT19" s="1519"/>
      <c r="AU19" s="1291"/>
    </row>
    <row r="20" spans="1:48" x14ac:dyDescent="0.3">
      <c r="B20" s="17"/>
      <c r="C20" s="18"/>
      <c r="D20" s="21"/>
      <c r="E20" s="21"/>
      <c r="F20" s="21"/>
      <c r="G20" s="368"/>
      <c r="H20" s="453"/>
      <c r="I20" s="18"/>
      <c r="J20" s="18"/>
      <c r="K20" s="18"/>
      <c r="L20" s="18"/>
      <c r="M20" s="18"/>
      <c r="N20" s="21"/>
      <c r="O20" s="21"/>
      <c r="P20" s="21"/>
      <c r="Q20" s="21"/>
      <c r="R20" s="21"/>
      <c r="S20" s="487"/>
      <c r="T20" s="489"/>
      <c r="U20" s="455"/>
      <c r="V20" s="457"/>
      <c r="W20" s="457"/>
      <c r="X20" s="457"/>
      <c r="Y20" s="457"/>
      <c r="Z20" s="458"/>
      <c r="AA20" s="455"/>
      <c r="AB20" s="457"/>
      <c r="AC20" s="457"/>
      <c r="AD20" s="457"/>
      <c r="AE20" s="457"/>
      <c r="AF20" s="457"/>
      <c r="AG20" s="457"/>
      <c r="AH20" s="457"/>
      <c r="AI20" s="457"/>
      <c r="AJ20" s="457"/>
      <c r="AK20" s="457"/>
      <c r="AL20" s="457"/>
      <c r="AM20" s="457"/>
      <c r="AN20" s="458"/>
      <c r="AO20" s="455"/>
      <c r="AP20" s="457"/>
      <c r="AQ20" s="457"/>
      <c r="AR20" s="457"/>
      <c r="AS20" s="457"/>
      <c r="AT20" s="458"/>
      <c r="AU20" s="361"/>
    </row>
    <row r="21" spans="1:48" x14ac:dyDescent="0.3">
      <c r="B21" s="17"/>
      <c r="C21" s="18"/>
      <c r="D21" s="21"/>
      <c r="E21" s="21"/>
      <c r="F21" s="21"/>
      <c r="G21" s="368"/>
      <c r="H21" s="453"/>
      <c r="I21" s="18"/>
      <c r="J21" s="18"/>
      <c r="K21" s="18"/>
      <c r="L21" s="18"/>
      <c r="M21" s="18"/>
      <c r="N21" s="21"/>
      <c r="O21" s="21"/>
      <c r="P21" s="21"/>
      <c r="Q21" s="21"/>
      <c r="R21" s="21"/>
      <c r="S21" s="519"/>
      <c r="T21" s="470"/>
      <c r="U21" s="460"/>
      <c r="V21" s="462"/>
      <c r="W21" s="462"/>
      <c r="X21" s="462"/>
      <c r="Y21" s="462"/>
      <c r="Z21" s="463"/>
      <c r="AA21" s="460"/>
      <c r="AB21" s="462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3"/>
      <c r="AO21" s="460"/>
      <c r="AP21" s="462"/>
      <c r="AQ21" s="462"/>
      <c r="AR21" s="462"/>
      <c r="AS21" s="462"/>
      <c r="AT21" s="463"/>
      <c r="AU21" s="361"/>
    </row>
    <row r="22" spans="1:48" x14ac:dyDescent="0.3">
      <c r="B22" s="17"/>
      <c r="C22" s="18"/>
      <c r="D22" s="21"/>
      <c r="E22" s="21"/>
      <c r="F22" s="21"/>
      <c r="G22" s="368"/>
      <c r="H22" s="453"/>
      <c r="I22" s="18"/>
      <c r="J22" s="18"/>
      <c r="K22" s="18"/>
      <c r="L22" s="18"/>
      <c r="M22" s="18"/>
      <c r="N22" s="21"/>
      <c r="O22" s="21"/>
      <c r="P22" s="21"/>
      <c r="Q22" s="21"/>
      <c r="R22" s="21"/>
      <c r="S22" s="519"/>
      <c r="T22" s="470"/>
      <c r="U22" s="460"/>
      <c r="V22" s="462"/>
      <c r="W22" s="462"/>
      <c r="X22" s="462"/>
      <c r="Y22" s="462"/>
      <c r="Z22" s="463"/>
      <c r="AA22" s="460"/>
      <c r="AB22" s="462"/>
      <c r="AC22" s="462"/>
      <c r="AD22" s="462"/>
      <c r="AE22" s="462"/>
      <c r="AF22" s="462"/>
      <c r="AG22" s="462"/>
      <c r="AH22" s="462"/>
      <c r="AI22" s="462"/>
      <c r="AJ22" s="462"/>
      <c r="AK22" s="462"/>
      <c r="AL22" s="462"/>
      <c r="AM22" s="462"/>
      <c r="AN22" s="463"/>
      <c r="AO22" s="460"/>
      <c r="AP22" s="462"/>
      <c r="AQ22" s="462"/>
      <c r="AR22" s="462"/>
      <c r="AS22" s="462"/>
      <c r="AT22" s="463"/>
      <c r="AU22" s="361"/>
    </row>
    <row r="23" spans="1:48" x14ac:dyDescent="0.3">
      <c r="B23" s="17"/>
      <c r="C23" s="18"/>
      <c r="D23" s="21"/>
      <c r="E23" s="21"/>
      <c r="F23" s="21"/>
      <c r="G23" s="368"/>
      <c r="H23" s="453"/>
      <c r="I23" s="18"/>
      <c r="J23" s="18"/>
      <c r="K23" s="18"/>
      <c r="L23" s="18"/>
      <c r="M23" s="18"/>
      <c r="N23" s="21"/>
      <c r="O23" s="21"/>
      <c r="P23" s="21"/>
      <c r="Q23" s="21"/>
      <c r="R23" s="21"/>
      <c r="S23" s="519"/>
      <c r="T23" s="470"/>
      <c r="U23" s="460"/>
      <c r="V23" s="462"/>
      <c r="W23" s="462"/>
      <c r="X23" s="462"/>
      <c r="Y23" s="462"/>
      <c r="Z23" s="463"/>
      <c r="AA23" s="460"/>
      <c r="AB23" s="462"/>
      <c r="AC23" s="462"/>
      <c r="AD23" s="462"/>
      <c r="AE23" s="462"/>
      <c r="AF23" s="462"/>
      <c r="AG23" s="462"/>
      <c r="AH23" s="462"/>
      <c r="AI23" s="462"/>
      <c r="AJ23" s="462"/>
      <c r="AK23" s="462"/>
      <c r="AL23" s="462"/>
      <c r="AM23" s="462"/>
      <c r="AN23" s="463"/>
      <c r="AO23" s="460"/>
      <c r="AP23" s="462"/>
      <c r="AQ23" s="462"/>
      <c r="AR23" s="462"/>
      <c r="AS23" s="462"/>
      <c r="AT23" s="463"/>
      <c r="AU23" s="361"/>
    </row>
    <row r="24" spans="1:48" ht="15.75" thickBot="1" x14ac:dyDescent="0.35">
      <c r="B24" s="17"/>
      <c r="C24" s="18"/>
      <c r="D24" s="21"/>
      <c r="E24" s="21"/>
      <c r="F24" s="21"/>
      <c r="G24" s="368"/>
      <c r="H24" s="453"/>
      <c r="I24" s="18"/>
      <c r="J24" s="18"/>
      <c r="K24" s="18"/>
      <c r="L24" s="18"/>
      <c r="M24" s="18"/>
      <c r="N24" s="21"/>
      <c r="O24" s="21"/>
      <c r="P24" s="21"/>
      <c r="Q24" s="21"/>
      <c r="R24" s="21"/>
      <c r="S24" s="521"/>
      <c r="T24" s="476"/>
      <c r="U24" s="464"/>
      <c r="V24" s="466"/>
      <c r="W24" s="466"/>
      <c r="X24" s="466"/>
      <c r="Y24" s="466"/>
      <c r="Z24" s="467"/>
      <c r="AA24" s="464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7"/>
      <c r="AO24" s="464"/>
      <c r="AP24" s="466"/>
      <c r="AQ24" s="466"/>
      <c r="AR24" s="466"/>
      <c r="AS24" s="466"/>
      <c r="AT24" s="467"/>
      <c r="AU24" s="361"/>
    </row>
    <row r="25" spans="1:48" s="327" customFormat="1" ht="20.25" customHeight="1" thickBot="1" x14ac:dyDescent="0.35">
      <c r="B25" s="1865" t="s">
        <v>254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N25" s="1866"/>
      <c r="O25" s="1866"/>
      <c r="P25" s="1866"/>
      <c r="Q25" s="1866"/>
      <c r="R25" s="1866"/>
      <c r="S25" s="1519"/>
      <c r="T25" s="1519"/>
      <c r="U25" s="1519"/>
      <c r="V25" s="1519"/>
      <c r="W25" s="1519"/>
      <c r="X25" s="1519"/>
      <c r="Y25" s="1519"/>
      <c r="Z25" s="1519"/>
      <c r="AA25" s="1519"/>
      <c r="AB25" s="1519"/>
      <c r="AC25" s="1519"/>
      <c r="AD25" s="1519"/>
      <c r="AE25" s="1519"/>
      <c r="AF25" s="1519"/>
      <c r="AG25" s="1519"/>
      <c r="AH25" s="1519"/>
      <c r="AI25" s="1519"/>
      <c r="AJ25" s="1519"/>
      <c r="AK25" s="1519"/>
      <c r="AL25" s="1519"/>
      <c r="AM25" s="1519"/>
      <c r="AN25" s="1519"/>
      <c r="AO25" s="1519"/>
      <c r="AP25" s="1519"/>
      <c r="AQ25" s="1519"/>
      <c r="AR25" s="1519"/>
      <c r="AS25" s="1519"/>
      <c r="AT25" s="1519"/>
      <c r="AU25" s="1291"/>
    </row>
    <row r="26" spans="1:48" x14ac:dyDescent="0.3">
      <c r="B26" s="17"/>
      <c r="C26" s="18"/>
      <c r="D26" s="21"/>
      <c r="E26" s="21"/>
      <c r="F26" s="21"/>
      <c r="G26" s="368"/>
      <c r="H26" s="453"/>
      <c r="I26" s="18"/>
      <c r="J26" s="18"/>
      <c r="K26" s="18"/>
      <c r="L26" s="18"/>
      <c r="M26" s="18"/>
      <c r="N26" s="21"/>
      <c r="O26" s="21"/>
      <c r="P26" s="21"/>
      <c r="Q26" s="21"/>
      <c r="R26" s="21"/>
      <c r="S26" s="487"/>
      <c r="T26" s="489"/>
      <c r="U26" s="455"/>
      <c r="V26" s="457"/>
      <c r="W26" s="457"/>
      <c r="X26" s="457"/>
      <c r="Y26" s="457"/>
      <c r="Z26" s="458"/>
      <c r="AA26" s="455"/>
      <c r="AB26" s="457"/>
      <c r="AC26" s="457"/>
      <c r="AD26" s="457"/>
      <c r="AE26" s="457"/>
      <c r="AF26" s="457"/>
      <c r="AG26" s="457"/>
      <c r="AH26" s="457"/>
      <c r="AI26" s="457"/>
      <c r="AJ26" s="457"/>
      <c r="AK26" s="457"/>
      <c r="AL26" s="457"/>
      <c r="AM26" s="457"/>
      <c r="AN26" s="458"/>
      <c r="AO26" s="455"/>
      <c r="AP26" s="457"/>
      <c r="AQ26" s="457"/>
      <c r="AR26" s="457"/>
      <c r="AS26" s="457"/>
      <c r="AT26" s="458"/>
      <c r="AU26" s="361"/>
    </row>
    <row r="27" spans="1:48" x14ac:dyDescent="0.3">
      <c r="B27" s="17"/>
      <c r="C27" s="18"/>
      <c r="D27" s="21"/>
      <c r="E27" s="21"/>
      <c r="F27" s="21"/>
      <c r="G27" s="368"/>
      <c r="H27" s="453"/>
      <c r="I27" s="18"/>
      <c r="J27" s="18"/>
      <c r="K27" s="18"/>
      <c r="L27" s="18"/>
      <c r="M27" s="18"/>
      <c r="N27" s="21"/>
      <c r="O27" s="21"/>
      <c r="P27" s="21"/>
      <c r="Q27" s="21"/>
      <c r="R27" s="21"/>
      <c r="S27" s="519"/>
      <c r="T27" s="470"/>
      <c r="U27" s="460"/>
      <c r="V27" s="462"/>
      <c r="W27" s="462"/>
      <c r="X27" s="462"/>
      <c r="Y27" s="462"/>
      <c r="Z27" s="463"/>
      <c r="AA27" s="460"/>
      <c r="AB27" s="462"/>
      <c r="AC27" s="462"/>
      <c r="AD27" s="462"/>
      <c r="AE27" s="462"/>
      <c r="AF27" s="462"/>
      <c r="AG27" s="462"/>
      <c r="AH27" s="462"/>
      <c r="AI27" s="462"/>
      <c r="AJ27" s="462"/>
      <c r="AK27" s="462"/>
      <c r="AL27" s="462"/>
      <c r="AM27" s="462"/>
      <c r="AN27" s="463"/>
      <c r="AO27" s="460"/>
      <c r="AP27" s="462"/>
      <c r="AQ27" s="462"/>
      <c r="AR27" s="462"/>
      <c r="AS27" s="462"/>
      <c r="AT27" s="463"/>
      <c r="AU27" s="361"/>
    </row>
    <row r="28" spans="1:48" x14ac:dyDescent="0.3">
      <c r="B28" s="17"/>
      <c r="C28" s="18"/>
      <c r="D28" s="21"/>
      <c r="E28" s="21"/>
      <c r="F28" s="21"/>
      <c r="G28" s="368"/>
      <c r="H28" s="453"/>
      <c r="I28" s="18"/>
      <c r="J28" s="18"/>
      <c r="K28" s="18"/>
      <c r="L28" s="18"/>
      <c r="M28" s="18"/>
      <c r="N28" s="21"/>
      <c r="O28" s="21"/>
      <c r="P28" s="21"/>
      <c r="Q28" s="21"/>
      <c r="R28" s="21"/>
      <c r="S28" s="519"/>
      <c r="T28" s="470"/>
      <c r="U28" s="460"/>
      <c r="V28" s="462"/>
      <c r="W28" s="462"/>
      <c r="X28" s="462"/>
      <c r="Y28" s="462"/>
      <c r="Z28" s="463"/>
      <c r="AA28" s="460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62"/>
      <c r="AN28" s="463"/>
      <c r="AO28" s="460"/>
      <c r="AP28" s="462"/>
      <c r="AQ28" s="462"/>
      <c r="AR28" s="462"/>
      <c r="AS28" s="462"/>
      <c r="AT28" s="463"/>
      <c r="AU28" s="361"/>
    </row>
    <row r="29" spans="1:48" x14ac:dyDescent="0.3">
      <c r="B29" s="35"/>
      <c r="C29" s="36"/>
      <c r="D29" s="39"/>
      <c r="E29" s="39"/>
      <c r="F29" s="39"/>
      <c r="G29" s="355"/>
      <c r="H29" s="468"/>
      <c r="I29" s="36"/>
      <c r="J29" s="36"/>
      <c r="K29" s="36"/>
      <c r="L29" s="36"/>
      <c r="M29" s="36"/>
      <c r="N29" s="39"/>
      <c r="O29" s="39"/>
      <c r="P29" s="39"/>
      <c r="Q29" s="39"/>
      <c r="R29" s="39"/>
      <c r="S29" s="519"/>
      <c r="T29" s="470"/>
      <c r="U29" s="460"/>
      <c r="V29" s="462"/>
      <c r="W29" s="462"/>
      <c r="X29" s="462"/>
      <c r="Y29" s="462"/>
      <c r="Z29" s="463"/>
      <c r="AA29" s="460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62"/>
      <c r="AN29" s="463"/>
      <c r="AO29" s="460"/>
      <c r="AP29" s="462"/>
      <c r="AQ29" s="462"/>
      <c r="AR29" s="462"/>
      <c r="AS29" s="462"/>
      <c r="AT29" s="463"/>
      <c r="AU29" s="470"/>
    </row>
    <row r="30" spans="1:48" ht="15.75" thickBot="1" x14ac:dyDescent="0.35">
      <c r="B30" s="471"/>
      <c r="C30" s="373"/>
      <c r="D30" s="472"/>
      <c r="E30" s="472"/>
      <c r="F30" s="472"/>
      <c r="G30" s="473"/>
      <c r="H30" s="474"/>
      <c r="I30" s="373"/>
      <c r="J30" s="373"/>
      <c r="K30" s="373"/>
      <c r="L30" s="373"/>
      <c r="M30" s="373"/>
      <c r="N30" s="472"/>
      <c r="O30" s="472"/>
      <c r="P30" s="472"/>
      <c r="Q30" s="472"/>
      <c r="R30" s="472"/>
      <c r="S30" s="521"/>
      <c r="T30" s="476"/>
      <c r="U30" s="464"/>
      <c r="V30" s="466"/>
      <c r="W30" s="466"/>
      <c r="X30" s="466"/>
      <c r="Y30" s="466"/>
      <c r="Z30" s="467"/>
      <c r="AA30" s="464"/>
      <c r="AB30" s="466"/>
      <c r="AC30" s="466"/>
      <c r="AD30" s="466"/>
      <c r="AE30" s="466"/>
      <c r="AF30" s="466"/>
      <c r="AG30" s="466"/>
      <c r="AH30" s="466"/>
      <c r="AI30" s="466"/>
      <c r="AJ30" s="466"/>
      <c r="AK30" s="466"/>
      <c r="AL30" s="466"/>
      <c r="AM30" s="466"/>
      <c r="AN30" s="467"/>
      <c r="AO30" s="464"/>
      <c r="AP30" s="466"/>
      <c r="AQ30" s="466"/>
      <c r="AR30" s="466"/>
      <c r="AS30" s="466"/>
      <c r="AT30" s="467"/>
      <c r="AU30" s="476"/>
    </row>
    <row r="31" spans="1:48" ht="18" x14ac:dyDescent="0.35">
      <c r="B31" s="709" t="s">
        <v>66</v>
      </c>
      <c r="C31" s="710"/>
      <c r="D31" s="710"/>
      <c r="E31" s="710"/>
      <c r="F31" s="710"/>
      <c r="G31" s="710"/>
      <c r="H31" s="710"/>
      <c r="I31" s="710"/>
      <c r="J31" s="710"/>
      <c r="K31" s="710"/>
      <c r="L31" s="710"/>
      <c r="M31" s="710"/>
      <c r="N31" s="710"/>
      <c r="O31" s="710"/>
      <c r="P31" s="710"/>
      <c r="Q31" s="710"/>
      <c r="R31" s="71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</row>
    <row r="32" spans="1:48" ht="14.45" customHeight="1" x14ac:dyDescent="0.3">
      <c r="A32" s="433"/>
      <c r="B32" s="711"/>
    </row>
    <row r="33" spans="1:17" s="713" customFormat="1" ht="13.5" customHeight="1" x14ac:dyDescent="0.2">
      <c r="A33" s="712"/>
      <c r="B33" s="712" t="s">
        <v>595</v>
      </c>
    </row>
    <row r="34" spans="1:17" s="713" customFormat="1" ht="13.5" customHeight="1" x14ac:dyDescent="0.2">
      <c r="A34" s="712"/>
      <c r="B34" s="713" t="s">
        <v>581</v>
      </c>
      <c r="H34" s="714"/>
    </row>
    <row r="35" spans="1:17" s="713" customFormat="1" ht="13.5" customHeight="1" x14ac:dyDescent="0.3">
      <c r="A35" s="712"/>
      <c r="B35" s="181" t="s">
        <v>587</v>
      </c>
      <c r="H35" s="714"/>
    </row>
    <row r="36" spans="1:17" s="713" customFormat="1" ht="13.5" customHeight="1" x14ac:dyDescent="0.3">
      <c r="A36" s="712"/>
      <c r="B36" s="181" t="s">
        <v>594</v>
      </c>
      <c r="H36" s="714"/>
    </row>
    <row r="37" spans="1:17" s="713" customFormat="1" ht="13.5" hidden="1" customHeight="1" x14ac:dyDescent="0.3">
      <c r="A37" s="712"/>
      <c r="H37" s="714"/>
      <c r="J37" s="715" t="s">
        <v>232</v>
      </c>
    </row>
    <row r="38" spans="1:17" s="713" customFormat="1" ht="13.5" hidden="1" customHeight="1" x14ac:dyDescent="0.3">
      <c r="A38" s="712"/>
      <c r="C38" s="181"/>
      <c r="D38" s="181"/>
      <c r="E38" s="181"/>
      <c r="F38" s="181"/>
      <c r="H38" s="714"/>
      <c r="K38" s="181" t="s">
        <v>186</v>
      </c>
      <c r="L38" s="181" t="s">
        <v>146</v>
      </c>
      <c r="M38" s="181" t="s">
        <v>229</v>
      </c>
      <c r="N38" s="181"/>
      <c r="O38" s="181"/>
      <c r="P38" s="181" t="s">
        <v>64</v>
      </c>
      <c r="Q38" s="181" t="s">
        <v>285</v>
      </c>
    </row>
    <row r="39" spans="1:17" s="713" customFormat="1" ht="13.5" hidden="1" customHeight="1" x14ac:dyDescent="0.3">
      <c r="A39" s="712"/>
      <c r="H39" s="714"/>
      <c r="K39" s="181" t="s">
        <v>187</v>
      </c>
      <c r="L39" s="181" t="s">
        <v>184</v>
      </c>
      <c r="M39" s="181" t="s">
        <v>230</v>
      </c>
      <c r="N39" s="181"/>
      <c r="O39" s="181"/>
      <c r="P39" s="181" t="s">
        <v>282</v>
      </c>
      <c r="Q39" s="181" t="s">
        <v>286</v>
      </c>
    </row>
    <row r="40" spans="1:17" s="713" customFormat="1" ht="13.5" hidden="1" customHeight="1" x14ac:dyDescent="0.3">
      <c r="A40" s="712"/>
      <c r="H40" s="714"/>
      <c r="K40" s="181" t="s">
        <v>228</v>
      </c>
      <c r="L40" s="181" t="s">
        <v>185</v>
      </c>
      <c r="M40" s="181" t="s">
        <v>227</v>
      </c>
      <c r="N40" s="181"/>
      <c r="O40" s="181"/>
      <c r="P40" s="181" t="s">
        <v>280</v>
      </c>
      <c r="Q40" s="181" t="s">
        <v>287</v>
      </c>
    </row>
    <row r="41" spans="1:17" s="713" customFormat="1" ht="13.5" hidden="1" customHeight="1" x14ac:dyDescent="0.3">
      <c r="A41" s="712"/>
      <c r="H41" s="714"/>
      <c r="K41" s="181" t="s">
        <v>227</v>
      </c>
      <c r="L41" s="181" t="s">
        <v>231</v>
      </c>
      <c r="M41" s="181"/>
      <c r="N41" s="181"/>
      <c r="O41" s="181"/>
      <c r="P41" s="181" t="s">
        <v>284</v>
      </c>
      <c r="Q41" s="181"/>
    </row>
    <row r="42" spans="1:17" s="713" customFormat="1" ht="13.5" hidden="1" customHeight="1" x14ac:dyDescent="0.3">
      <c r="A42" s="712"/>
      <c r="H42" s="714"/>
      <c r="K42" s="181"/>
      <c r="L42" s="181"/>
      <c r="M42" s="181"/>
      <c r="N42" s="181"/>
      <c r="O42" s="181"/>
      <c r="P42" s="181" t="s">
        <v>281</v>
      </c>
      <c r="Q42" s="181"/>
    </row>
    <row r="43" spans="1:17" hidden="1" x14ac:dyDescent="0.3"/>
  </sheetData>
  <sheetProtection formatColumns="0" formatRows="0" insertColumns="0" insertRows="0"/>
  <mergeCells count="16">
    <mergeCell ref="B25:R25"/>
    <mergeCell ref="B2:AU2"/>
    <mergeCell ref="C3:AU3"/>
    <mergeCell ref="T4:AT4"/>
    <mergeCell ref="U5:Z5"/>
    <mergeCell ref="AA5:AN5"/>
    <mergeCell ref="S5:T5"/>
    <mergeCell ref="AO5:AT5"/>
    <mergeCell ref="B4:G5"/>
    <mergeCell ref="H4:R5"/>
    <mergeCell ref="AU4:AU6"/>
    <mergeCell ref="P7:R7"/>
    <mergeCell ref="P9:R9"/>
    <mergeCell ref="P8:R8"/>
    <mergeCell ref="B10:R10"/>
    <mergeCell ref="B19:R19"/>
  </mergeCells>
  <conditionalFormatting sqref="S11:AT30">
    <cfRule type="cellIs" priority="1" stopIfTrue="1" operator="equal">
      <formula>""</formula>
    </cfRule>
    <cfRule type="containsText" priority="2" stopIfTrue="1" operator="containsText" text="&lt;">
      <formula>NOT(ISERROR(SEARCH("&lt;",S11)))</formula>
    </cfRule>
    <cfRule type="cellIs" dxfId="2" priority="3" stopIfTrue="1" operator="greaterThan">
      <formula>S$7</formula>
    </cfRule>
    <cfRule type="cellIs" dxfId="1" priority="5" operator="greaterThan">
      <formula>S$8</formula>
    </cfRule>
    <cfRule type="cellIs" dxfId="0" priority="326" operator="greaterThan">
      <formula>S$9</formula>
    </cfRule>
  </conditionalFormatting>
  <dataValidations count="5">
    <dataValidation type="list" allowBlank="1" showInputMessage="1" showErrorMessage="1" sqref="M20:M24 M26:M30 M11:M18" xr:uid="{00000000-0002-0000-1000-000000000000}">
      <formula1>$M$38:$M$40</formula1>
    </dataValidation>
    <dataValidation type="list" allowBlank="1" showInputMessage="1" showErrorMessage="1" sqref="L11:L18 L26:L30 L20:L24" xr:uid="{00000000-0002-0000-1000-000001000000}">
      <formula1>$L$38:$L$41</formula1>
    </dataValidation>
    <dataValidation type="list" allowBlank="1" showInputMessage="1" showErrorMessage="1" sqref="K11:K18 K26:K30 K20:K24" xr:uid="{00000000-0002-0000-1000-000002000000}">
      <formula1>$K$38:$K$41</formula1>
    </dataValidation>
    <dataValidation type="list" allowBlank="1" showInputMessage="1" showErrorMessage="1" sqref="P11:P18 P20:P24 P26:P30" xr:uid="{00000000-0002-0000-1000-000003000000}">
      <formula1>$P$38:$P$42</formula1>
    </dataValidation>
    <dataValidation type="list" allowBlank="1" showInputMessage="1" showErrorMessage="1" sqref="Q11:Q18 Q20:Q24 Q26:Q30" xr:uid="{00000000-0002-0000-1000-000004000000}">
      <formula1>$Q$38:$Q$40</formula1>
    </dataValidation>
  </dataValidations>
  <pageMargins left="0.35433070866141736" right="0.35433070866141736" top="0.78740157480314965" bottom="0.78740157480314965" header="0.31496062992125984" footer="0.51181102362204722"/>
  <pageSetup paperSize="9" scale="37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1" manualBreakCount="1">
    <brk id="18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E21"/>
  <sheetViews>
    <sheetView workbookViewId="0">
      <selection activeCell="H26" sqref="H26"/>
    </sheetView>
  </sheetViews>
  <sheetFormatPr defaultColWidth="8.85546875" defaultRowHeight="12.75" x14ac:dyDescent="0.2"/>
  <cols>
    <col min="1" max="3" width="8.85546875" customWidth="1"/>
    <col min="4" max="4" width="10.140625" bestFit="1" customWidth="1"/>
    <col min="5" max="5" width="33.5703125" customWidth="1"/>
  </cols>
  <sheetData>
    <row r="1" spans="1:5" x14ac:dyDescent="0.2">
      <c r="A1" s="1" t="s">
        <v>310</v>
      </c>
      <c r="B1" s="1" t="s">
        <v>311</v>
      </c>
      <c r="C1" s="1" t="s">
        <v>312</v>
      </c>
      <c r="D1" s="1" t="s">
        <v>313</v>
      </c>
      <c r="E1" s="1" t="s">
        <v>314</v>
      </c>
    </row>
    <row r="2" spans="1:5" x14ac:dyDescent="0.2">
      <c r="A2" s="1" t="s">
        <v>711</v>
      </c>
      <c r="B2" s="1" t="s">
        <v>315</v>
      </c>
      <c r="C2" s="1" t="s">
        <v>654</v>
      </c>
      <c r="D2" s="6">
        <v>43927</v>
      </c>
      <c r="E2" s="1" t="s">
        <v>712</v>
      </c>
    </row>
    <row r="3" spans="1:5" x14ac:dyDescent="0.2">
      <c r="A3" s="1"/>
      <c r="B3" s="1" t="s">
        <v>717</v>
      </c>
      <c r="C3" s="1"/>
      <c r="D3" s="6">
        <v>43920</v>
      </c>
      <c r="E3" s="1" t="s">
        <v>721</v>
      </c>
    </row>
    <row r="4" spans="1:5" x14ac:dyDescent="0.2">
      <c r="A4" s="1" t="s">
        <v>713</v>
      </c>
      <c r="B4" s="1" t="s">
        <v>714</v>
      </c>
      <c r="C4" s="1"/>
      <c r="D4" s="6">
        <v>43917</v>
      </c>
      <c r="E4" s="1" t="s">
        <v>715</v>
      </c>
    </row>
    <row r="5" spans="1:5" x14ac:dyDescent="0.2">
      <c r="A5" s="1" t="s">
        <v>716</v>
      </c>
      <c r="B5" s="1" t="s">
        <v>717</v>
      </c>
      <c r="C5" s="1"/>
      <c r="D5" s="6">
        <v>43915</v>
      </c>
      <c r="E5" s="1" t="s">
        <v>718</v>
      </c>
    </row>
    <row r="6" spans="1:5" x14ac:dyDescent="0.2">
      <c r="A6" s="1" t="s">
        <v>719</v>
      </c>
      <c r="B6" s="1" t="s">
        <v>714</v>
      </c>
      <c r="C6" s="1"/>
      <c r="D6" s="6">
        <v>43913</v>
      </c>
      <c r="E6" s="1" t="s">
        <v>720</v>
      </c>
    </row>
    <row r="7" spans="1:5" x14ac:dyDescent="0.2">
      <c r="A7" s="1">
        <v>1</v>
      </c>
      <c r="B7" s="1310" t="s">
        <v>653</v>
      </c>
      <c r="C7" s="1310" t="s">
        <v>654</v>
      </c>
      <c r="D7" s="6">
        <v>43735</v>
      </c>
      <c r="E7" s="1310" t="s">
        <v>655</v>
      </c>
    </row>
    <row r="8" spans="1:5" x14ac:dyDescent="0.2">
      <c r="A8" s="1" t="s">
        <v>479</v>
      </c>
      <c r="B8" s="1" t="s">
        <v>315</v>
      </c>
      <c r="C8" s="1"/>
      <c r="D8" s="6">
        <v>43721</v>
      </c>
      <c r="E8" s="1" t="s">
        <v>483</v>
      </c>
    </row>
    <row r="9" spans="1:5" x14ac:dyDescent="0.2">
      <c r="A9" s="1">
        <v>0.2</v>
      </c>
      <c r="B9" s="1" t="s">
        <v>480</v>
      </c>
      <c r="C9" s="1"/>
      <c r="D9" s="6">
        <v>43720</v>
      </c>
      <c r="E9" s="1" t="s">
        <v>481</v>
      </c>
    </row>
    <row r="10" spans="1:5" x14ac:dyDescent="0.2">
      <c r="A10" s="1" t="s">
        <v>482</v>
      </c>
      <c r="B10" s="1" t="s">
        <v>315</v>
      </c>
      <c r="C10" s="1"/>
      <c r="D10" s="6">
        <v>43719</v>
      </c>
      <c r="E10" s="1" t="s">
        <v>316</v>
      </c>
    </row>
    <row r="11" spans="1:5" x14ac:dyDescent="0.2">
      <c r="A11" s="1"/>
      <c r="B11" s="1"/>
      <c r="C11" s="1"/>
      <c r="D11" s="1"/>
      <c r="E11" s="1"/>
    </row>
    <row r="12" spans="1:5" x14ac:dyDescent="0.2">
      <c r="A12" s="1"/>
      <c r="B12" s="1"/>
      <c r="C12" s="1"/>
      <c r="D12" s="1"/>
      <c r="E12" s="1"/>
    </row>
    <row r="13" spans="1:5" x14ac:dyDescent="0.2">
      <c r="A13" s="1"/>
      <c r="B13" s="1"/>
      <c r="C13" s="1"/>
      <c r="D13" s="1"/>
      <c r="E13" s="1"/>
    </row>
    <row r="14" spans="1:5" x14ac:dyDescent="0.2">
      <c r="A14" s="1"/>
      <c r="B14" s="1"/>
      <c r="C14" s="1"/>
      <c r="D14" s="1"/>
      <c r="E14" s="1"/>
    </row>
    <row r="15" spans="1:5" x14ac:dyDescent="0.2">
      <c r="A15" s="1"/>
      <c r="B15" s="1"/>
      <c r="C15" s="1"/>
      <c r="D15" s="1"/>
      <c r="E15" s="1"/>
    </row>
    <row r="16" spans="1:5" x14ac:dyDescent="0.2">
      <c r="A16" s="1"/>
      <c r="B16" s="1"/>
      <c r="C16" s="1"/>
      <c r="D16" s="1"/>
      <c r="E16" s="1"/>
    </row>
    <row r="17" spans="1:5" x14ac:dyDescent="0.2">
      <c r="A17" s="1"/>
      <c r="B17" s="1"/>
      <c r="C17" s="1"/>
      <c r="D17" s="1"/>
      <c r="E17" s="1"/>
    </row>
    <row r="18" spans="1:5" x14ac:dyDescent="0.2">
      <c r="A18" s="1"/>
      <c r="B18" s="1"/>
      <c r="C18" s="1"/>
      <c r="D18" s="1"/>
      <c r="E18" s="1"/>
    </row>
    <row r="19" spans="1:5" x14ac:dyDescent="0.2">
      <c r="A19" s="1"/>
      <c r="B19" s="1"/>
      <c r="C19" s="1"/>
      <c r="D19" s="1"/>
      <c r="E19" s="1"/>
    </row>
    <row r="20" spans="1:5" x14ac:dyDescent="0.2">
      <c r="A20" s="1"/>
      <c r="B20" s="1"/>
      <c r="C20" s="1"/>
      <c r="D20" s="1"/>
      <c r="E20" s="1"/>
    </row>
    <row r="21" spans="1:5" x14ac:dyDescent="0.2">
      <c r="A21" s="1"/>
      <c r="B21" s="1"/>
      <c r="C21" s="1"/>
      <c r="D21" s="1"/>
      <c r="E21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B1:H47"/>
  <sheetViews>
    <sheetView view="pageBreakPreview" zoomScale="70" zoomScaleNormal="70" zoomScaleSheetLayoutView="70" workbookViewId="0"/>
  </sheetViews>
  <sheetFormatPr defaultColWidth="8.85546875" defaultRowHeight="15" x14ac:dyDescent="0.3"/>
  <cols>
    <col min="1" max="1" width="1.7109375" style="7" customWidth="1"/>
    <col min="2" max="2" width="18.5703125" style="7" customWidth="1"/>
    <col min="3" max="3" width="51.5703125" style="7" customWidth="1"/>
    <col min="4" max="4" width="41.42578125" style="7" customWidth="1"/>
    <col min="5" max="5" width="40.7109375" style="7" customWidth="1"/>
    <col min="6" max="6" width="28.140625" style="7" customWidth="1"/>
    <col min="7" max="8" width="14.42578125" style="7" customWidth="1"/>
    <col min="9" max="9" width="22.85546875" style="7" customWidth="1"/>
    <col min="10" max="16384" width="8.85546875" style="7"/>
  </cols>
  <sheetData>
    <row r="1" spans="2:8" ht="15.75" thickBot="1" x14ac:dyDescent="0.35"/>
    <row r="2" spans="2:8" ht="21" customHeight="1" x14ac:dyDescent="0.3">
      <c r="B2" s="1595" t="s">
        <v>346</v>
      </c>
      <c r="C2" s="1596"/>
      <c r="D2" s="1596"/>
      <c r="E2" s="1596"/>
      <c r="F2" s="1596"/>
      <c r="G2" s="1596"/>
      <c r="H2" s="1597"/>
    </row>
    <row r="3" spans="2:8" ht="21" customHeight="1" thickBot="1" x14ac:dyDescent="0.35">
      <c r="B3" s="16" t="s">
        <v>320</v>
      </c>
      <c r="C3" s="1598" t="str">
        <f>'Manuel d''utilisation'!C3</f>
        <v>BOF_SL_6000: Rue de la Station, 666 à 4308 Manage</v>
      </c>
      <c r="D3" s="1599"/>
      <c r="E3" s="1599"/>
      <c r="F3" s="1599"/>
      <c r="G3" s="1599"/>
      <c r="H3" s="1600"/>
    </row>
    <row r="4" spans="2:8" ht="15.75" thickBot="1" x14ac:dyDescent="0.35">
      <c r="C4" s="12"/>
    </row>
    <row r="5" spans="2:8" ht="33" customHeight="1" thickBot="1" x14ac:dyDescent="0.35">
      <c r="B5" s="1593" t="s">
        <v>349</v>
      </c>
      <c r="C5" s="1594"/>
    </row>
    <row r="7" spans="2:8" ht="35.25" customHeight="1" x14ac:dyDescent="0.3">
      <c r="B7" s="1449" t="s">
        <v>350</v>
      </c>
      <c r="C7" s="1449" t="s">
        <v>84</v>
      </c>
      <c r="D7" s="1449" t="s">
        <v>351</v>
      </c>
      <c r="E7" s="1449" t="s">
        <v>374</v>
      </c>
      <c r="F7" s="1603" t="s">
        <v>692</v>
      </c>
      <c r="G7" s="1608"/>
      <c r="H7" s="1604"/>
    </row>
    <row r="8" spans="2:8" ht="16.5" x14ac:dyDescent="0.3">
      <c r="B8" s="1451"/>
      <c r="C8" s="1451"/>
      <c r="D8" s="1451"/>
      <c r="E8" s="1451"/>
      <c r="F8" s="1448" t="s">
        <v>689</v>
      </c>
      <c r="G8" s="1605" t="s">
        <v>690</v>
      </c>
      <c r="H8" s="1606"/>
    </row>
    <row r="9" spans="2:8" ht="16.5" x14ac:dyDescent="0.3">
      <c r="B9" s="10"/>
      <c r="C9" s="10"/>
      <c r="D9" s="10"/>
      <c r="E9" s="10" t="s">
        <v>373</v>
      </c>
      <c r="F9" s="1445" t="str">
        <f t="shared" ref="F9:F15" ca="1" si="0">+IF(G9&lt;&gt;"",G9/(24*60*60),"")</f>
        <v/>
      </c>
      <c r="G9" s="1607">
        <f t="shared" ref="G9:G15" ca="1" si="1">+IF(F9&lt;&gt;"",F9*(24*60*60),"")</f>
        <v>0</v>
      </c>
      <c r="H9" s="1607"/>
    </row>
    <row r="10" spans="2:8" ht="16.5" x14ac:dyDescent="0.3">
      <c r="B10" s="10"/>
      <c r="C10" s="10"/>
      <c r="D10" s="10"/>
      <c r="E10" s="10" t="s">
        <v>368</v>
      </c>
      <c r="F10" s="1445" t="str">
        <f t="shared" ca="1" si="0"/>
        <v/>
      </c>
      <c r="G10" s="1607">
        <f t="shared" ca="1" si="1"/>
        <v>0</v>
      </c>
      <c r="H10" s="1607"/>
    </row>
    <row r="11" spans="2:8" ht="16.5" x14ac:dyDescent="0.3">
      <c r="B11" s="10"/>
      <c r="C11" s="10"/>
      <c r="D11" s="10"/>
      <c r="E11" s="10" t="s">
        <v>369</v>
      </c>
      <c r="F11" s="1445" t="str">
        <f t="shared" ca="1" si="0"/>
        <v/>
      </c>
      <c r="G11" s="1607">
        <f t="shared" ca="1" si="1"/>
        <v>0</v>
      </c>
      <c r="H11" s="1607"/>
    </row>
    <row r="12" spans="2:8" ht="16.5" x14ac:dyDescent="0.3">
      <c r="B12" s="10"/>
      <c r="C12" s="10"/>
      <c r="D12" s="10"/>
      <c r="E12" s="10" t="s">
        <v>106</v>
      </c>
      <c r="F12" s="1445" t="str">
        <f t="shared" ca="1" si="0"/>
        <v/>
      </c>
      <c r="G12" s="1607">
        <f t="shared" ca="1" si="1"/>
        <v>0</v>
      </c>
      <c r="H12" s="1607"/>
    </row>
    <row r="13" spans="2:8" ht="16.5" x14ac:dyDescent="0.3">
      <c r="B13" s="10"/>
      <c r="C13" s="10"/>
      <c r="D13" s="10"/>
      <c r="E13" s="10" t="s">
        <v>370</v>
      </c>
      <c r="F13" s="1445" t="str">
        <f t="shared" ca="1" si="0"/>
        <v/>
      </c>
      <c r="G13" s="1607">
        <f t="shared" ca="1" si="1"/>
        <v>0</v>
      </c>
      <c r="H13" s="1607"/>
    </row>
    <row r="14" spans="2:8" ht="16.5" x14ac:dyDescent="0.3">
      <c r="B14" s="10"/>
      <c r="C14" s="10"/>
      <c r="D14" s="10"/>
      <c r="E14" s="10" t="s">
        <v>371</v>
      </c>
      <c r="F14" s="1445" t="str">
        <f t="shared" ca="1" si="0"/>
        <v/>
      </c>
      <c r="G14" s="1607">
        <f t="shared" ca="1" si="1"/>
        <v>0</v>
      </c>
      <c r="H14" s="1607"/>
    </row>
    <row r="15" spans="2:8" ht="16.5" x14ac:dyDescent="0.3">
      <c r="B15" s="10"/>
      <c r="C15" s="10"/>
      <c r="D15" s="10"/>
      <c r="E15" s="10" t="s">
        <v>372</v>
      </c>
      <c r="F15" s="1445" t="str">
        <f t="shared" ca="1" si="0"/>
        <v/>
      </c>
      <c r="G15" s="1607">
        <f t="shared" ca="1" si="1"/>
        <v>0</v>
      </c>
      <c r="H15" s="1607"/>
    </row>
    <row r="16" spans="2:8" ht="16.5" x14ac:dyDescent="0.3">
      <c r="B16" s="5"/>
      <c r="C16" s="1601"/>
      <c r="D16" s="1601"/>
      <c r="E16" s="1601"/>
      <c r="F16" s="13"/>
      <c r="G16" s="13"/>
    </row>
    <row r="17" spans="2:8" ht="15.75" thickBot="1" x14ac:dyDescent="0.35"/>
    <row r="18" spans="2:8" ht="33" customHeight="1" thickBot="1" x14ac:dyDescent="0.35">
      <c r="B18" s="1593" t="s">
        <v>348</v>
      </c>
      <c r="C18" s="1594"/>
    </row>
    <row r="20" spans="2:8" ht="84.75" customHeight="1" x14ac:dyDescent="0.3">
      <c r="B20" s="1449" t="s">
        <v>350</v>
      </c>
      <c r="C20" s="1450" t="s">
        <v>353</v>
      </c>
      <c r="D20" s="1449" t="s">
        <v>355</v>
      </c>
      <c r="E20" s="1449" t="s">
        <v>352</v>
      </c>
      <c r="F20" s="1449" t="s">
        <v>108</v>
      </c>
      <c r="G20" s="1603" t="s">
        <v>691</v>
      </c>
      <c r="H20" s="1604"/>
    </row>
    <row r="21" spans="2:8" ht="16.5" x14ac:dyDescent="0.3">
      <c r="B21" s="1446"/>
      <c r="C21" s="1447"/>
      <c r="D21" s="1446"/>
      <c r="E21" s="1446"/>
      <c r="F21" s="1446"/>
      <c r="G21" s="1448" t="s">
        <v>689</v>
      </c>
      <c r="H21" s="1448" t="s">
        <v>690</v>
      </c>
    </row>
    <row r="22" spans="2:8" ht="16.5" x14ac:dyDescent="0.3">
      <c r="B22" s="10"/>
      <c r="C22" s="10"/>
      <c r="D22" s="10" t="s">
        <v>356</v>
      </c>
      <c r="E22" s="15"/>
      <c r="F22" s="15"/>
      <c r="G22" s="1452" t="str">
        <f t="shared" ref="G22:G26" ca="1" si="2">+IF(H22&lt;&gt;"",H22/(24*60*60),"")</f>
        <v/>
      </c>
      <c r="H22" s="851">
        <f ca="1">+IF(G22&lt;&gt;"",G22*(24*60*60),"")</f>
        <v>0</v>
      </c>
    </row>
    <row r="23" spans="2:8" ht="16.5" x14ac:dyDescent="0.3">
      <c r="B23" s="10"/>
      <c r="C23" s="10"/>
      <c r="D23" s="10" t="s">
        <v>107</v>
      </c>
      <c r="E23" s="15"/>
      <c r="F23" s="15"/>
      <c r="G23" s="1452" t="str">
        <f t="shared" ca="1" si="2"/>
        <v/>
      </c>
      <c r="H23" s="851">
        <f t="shared" ref="H23:H26" ca="1" si="3">+IF(G23&lt;&gt;"",G23*(24*60*60),"")</f>
        <v>0</v>
      </c>
    </row>
    <row r="24" spans="2:8" ht="16.5" x14ac:dyDescent="0.3">
      <c r="B24" s="10"/>
      <c r="C24" s="10"/>
      <c r="D24" s="10" t="s">
        <v>357</v>
      </c>
      <c r="E24" s="15"/>
      <c r="F24" s="15"/>
      <c r="G24" s="1452" t="str">
        <f t="shared" ca="1" si="2"/>
        <v/>
      </c>
      <c r="H24" s="851">
        <f t="shared" ca="1" si="3"/>
        <v>0</v>
      </c>
    </row>
    <row r="25" spans="2:8" ht="16.5" x14ac:dyDescent="0.3">
      <c r="B25" s="10"/>
      <c r="C25" s="10"/>
      <c r="D25" s="10" t="s">
        <v>358</v>
      </c>
      <c r="E25" s="15"/>
      <c r="F25" s="15"/>
      <c r="G25" s="1452" t="str">
        <f t="shared" ca="1" si="2"/>
        <v/>
      </c>
      <c r="H25" s="851">
        <f t="shared" ca="1" si="3"/>
        <v>0</v>
      </c>
    </row>
    <row r="26" spans="2:8" ht="16.5" x14ac:dyDescent="0.3">
      <c r="B26" s="10"/>
      <c r="C26" s="10"/>
      <c r="D26" s="10"/>
      <c r="E26" s="15"/>
      <c r="F26" s="15"/>
      <c r="G26" s="1452" t="str">
        <f t="shared" ca="1" si="2"/>
        <v/>
      </c>
      <c r="H26" s="851">
        <f t="shared" ca="1" si="3"/>
        <v>0</v>
      </c>
    </row>
    <row r="27" spans="2:8" ht="24.6" customHeight="1" x14ac:dyDescent="0.3">
      <c r="C27" s="1602" t="s">
        <v>354</v>
      </c>
      <c r="D27" s="1602"/>
      <c r="E27" s="1602"/>
    </row>
    <row r="28" spans="2:8" ht="15.75" thickBot="1" x14ac:dyDescent="0.35"/>
    <row r="29" spans="2:8" ht="33" customHeight="1" thickBot="1" x14ac:dyDescent="0.35">
      <c r="B29" s="1593" t="s">
        <v>347</v>
      </c>
      <c r="C29" s="1594"/>
    </row>
    <row r="30" spans="2:8" ht="16.5" x14ac:dyDescent="0.3">
      <c r="C30" s="2"/>
    </row>
    <row r="31" spans="2:8" ht="16.5" x14ac:dyDescent="0.3">
      <c r="C31" s="3" t="s">
        <v>367</v>
      </c>
      <c r="D31" s="11"/>
    </row>
    <row r="32" spans="2:8" ht="16.5" x14ac:dyDescent="0.3">
      <c r="C32" s="3" t="s">
        <v>366</v>
      </c>
      <c r="D32" s="11"/>
    </row>
    <row r="33" spans="3:8" ht="16.5" x14ac:dyDescent="0.3">
      <c r="C33" s="3" t="s">
        <v>658</v>
      </c>
      <c r="D33" s="11"/>
    </row>
    <row r="34" spans="3:8" ht="16.5" x14ac:dyDescent="0.3">
      <c r="C34" s="3" t="s">
        <v>365</v>
      </c>
      <c r="D34" s="11"/>
    </row>
    <row r="35" spans="3:8" ht="16.5" x14ac:dyDescent="0.3">
      <c r="C35" s="3" t="s">
        <v>375</v>
      </c>
      <c r="D35" s="11"/>
    </row>
    <row r="36" spans="3:8" ht="16.5" x14ac:dyDescent="0.3">
      <c r="C36" s="3" t="s">
        <v>109</v>
      </c>
      <c r="D36" s="11"/>
    </row>
    <row r="37" spans="3:8" ht="16.5" x14ac:dyDescent="0.3">
      <c r="C37" s="1321" t="s">
        <v>364</v>
      </c>
      <c r="D37" s="1318"/>
      <c r="F37" s="14"/>
      <c r="G37" s="14"/>
      <c r="H37" s="14"/>
    </row>
    <row r="38" spans="3:8" ht="16.5" x14ac:dyDescent="0.3">
      <c r="C38" s="1316" t="s">
        <v>659</v>
      </c>
      <c r="D38" s="1326"/>
      <c r="E38" s="1327"/>
      <c r="F38" s="1328"/>
      <c r="G38" s="1444"/>
      <c r="H38" s="14"/>
    </row>
    <row r="39" spans="3:8" ht="16.5" x14ac:dyDescent="0.3">
      <c r="C39" s="1316" t="s">
        <v>660</v>
      </c>
      <c r="D39" s="1317" t="s">
        <v>661</v>
      </c>
      <c r="E39" s="1319" t="s">
        <v>662</v>
      </c>
      <c r="F39" s="1320" t="s">
        <v>663</v>
      </c>
      <c r="G39" s="1444"/>
      <c r="H39" s="14"/>
    </row>
    <row r="40" spans="3:8" ht="16.5" x14ac:dyDescent="0.3">
      <c r="C40" s="1322"/>
      <c r="D40" s="1323"/>
      <c r="E40" s="1324"/>
      <c r="F40" s="1325"/>
      <c r="G40" s="1443"/>
      <c r="H40" s="14"/>
    </row>
    <row r="41" spans="3:8" ht="16.5" x14ac:dyDescent="0.3">
      <c r="C41" s="3"/>
      <c r="D41" s="11"/>
      <c r="E41" s="436"/>
      <c r="F41" s="499"/>
      <c r="G41" s="1444"/>
      <c r="H41" s="14"/>
    </row>
    <row r="42" spans="3:8" ht="16.5" x14ac:dyDescent="0.3">
      <c r="C42" s="3"/>
      <c r="D42" s="11"/>
      <c r="E42" s="436"/>
      <c r="F42" s="499"/>
      <c r="G42" s="1444"/>
      <c r="H42" s="14"/>
    </row>
    <row r="43" spans="3:8" ht="16.5" x14ac:dyDescent="0.3">
      <c r="C43" s="1314" t="s">
        <v>359</v>
      </c>
      <c r="D43" s="1315" t="s">
        <v>656</v>
      </c>
      <c r="E43" s="1315" t="s">
        <v>656</v>
      </c>
      <c r="F43" s="1315" t="s">
        <v>656</v>
      </c>
      <c r="G43" s="1609" t="s">
        <v>657</v>
      </c>
      <c r="H43" s="1610"/>
    </row>
    <row r="44" spans="3:8" ht="16.5" x14ac:dyDescent="0.3">
      <c r="C44" s="4" t="s">
        <v>360</v>
      </c>
      <c r="D44" s="11"/>
      <c r="E44" s="11"/>
      <c r="F44" s="11"/>
      <c r="G44" s="1591"/>
      <c r="H44" s="1592"/>
    </row>
    <row r="45" spans="3:8" ht="16.5" x14ac:dyDescent="0.3">
      <c r="C45" s="4" t="s">
        <v>363</v>
      </c>
      <c r="D45" s="11"/>
      <c r="E45" s="11"/>
      <c r="F45" s="11"/>
      <c r="G45" s="1591"/>
      <c r="H45" s="1592"/>
    </row>
    <row r="46" spans="3:8" ht="16.5" x14ac:dyDescent="0.3">
      <c r="C46" s="4" t="s">
        <v>362</v>
      </c>
      <c r="D46" s="11"/>
      <c r="E46" s="11"/>
      <c r="F46" s="11"/>
      <c r="G46" s="1591"/>
      <c r="H46" s="1592"/>
    </row>
    <row r="47" spans="3:8" ht="16.5" x14ac:dyDescent="0.3">
      <c r="C47" s="4" t="s">
        <v>361</v>
      </c>
      <c r="D47" s="11"/>
      <c r="E47" s="11"/>
      <c r="F47" s="11"/>
      <c r="G47" s="1591"/>
      <c r="H47" s="1592"/>
    </row>
  </sheetData>
  <mergeCells count="22">
    <mergeCell ref="G9:H9"/>
    <mergeCell ref="F7:H7"/>
    <mergeCell ref="G43:H43"/>
    <mergeCell ref="G44:H44"/>
    <mergeCell ref="G45:H45"/>
    <mergeCell ref="G10:H10"/>
    <mergeCell ref="G46:H46"/>
    <mergeCell ref="G47:H47"/>
    <mergeCell ref="B29:C29"/>
    <mergeCell ref="B2:H2"/>
    <mergeCell ref="C3:H3"/>
    <mergeCell ref="C16:E16"/>
    <mergeCell ref="C27:E27"/>
    <mergeCell ref="B5:C5"/>
    <mergeCell ref="B18:C18"/>
    <mergeCell ref="G20:H20"/>
    <mergeCell ref="G8:H8"/>
    <mergeCell ref="G15:H15"/>
    <mergeCell ref="G14:H14"/>
    <mergeCell ref="G13:H13"/>
    <mergeCell ref="G12:H12"/>
    <mergeCell ref="G11:H11"/>
  </mergeCells>
  <pageMargins left="0.51181102362204722" right="0.51181102362204722" top="0.35433070866141736" bottom="0.35433070866141736" header="0.11811023622047245" footer="0.31496062992125984"/>
  <pageSetup paperSize="9" scale="60" orientation="landscape" r:id="rId1"/>
  <headerFooter>
    <oddHeader>&amp;C&amp;"Trebuchet MS,Standaard"&amp;F</oddHeader>
    <oddFooter>&amp;L&amp;"Trebuchet MS,Standaard"Date d'impression: &amp;D&amp;R&amp;"Trebuchet MS,Standaard"&amp;P/&amp;N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92D050"/>
    <pageSetUpPr fitToPage="1"/>
  </sheetPr>
  <dimension ref="A1:AG77"/>
  <sheetViews>
    <sheetView zoomScale="60" zoomScaleNormal="60" zoomScaleSheetLayoutView="70" workbookViewId="0">
      <selection activeCell="AE31" sqref="AE31"/>
    </sheetView>
  </sheetViews>
  <sheetFormatPr defaultColWidth="11.42578125" defaultRowHeight="16.5" x14ac:dyDescent="0.3"/>
  <cols>
    <col min="1" max="1" width="1.140625" style="524" customWidth="1"/>
    <col min="2" max="2" width="6.140625" style="524" customWidth="1"/>
    <col min="3" max="3" width="13.85546875" style="524" customWidth="1"/>
    <col min="4" max="4" width="27.5703125" style="524" customWidth="1"/>
    <col min="5" max="5" width="11.7109375" style="524" customWidth="1"/>
    <col min="6" max="6" width="6.28515625" style="524" customWidth="1"/>
    <col min="7" max="15" width="6.7109375" style="524" customWidth="1"/>
    <col min="16" max="16" width="11" style="524" customWidth="1"/>
    <col min="17" max="18" width="11" style="525" customWidth="1"/>
    <col min="19" max="19" width="9.85546875" style="524" customWidth="1"/>
    <col min="20" max="20" width="9.85546875" style="526" customWidth="1"/>
    <col min="21" max="21" width="8.5703125" style="526" bestFit="1" customWidth="1"/>
    <col min="22" max="23" width="0.140625" style="526" customWidth="1"/>
    <col min="24" max="24" width="25.7109375" style="526" bestFit="1" customWidth="1"/>
    <col min="25" max="25" width="8.5703125" style="526" customWidth="1"/>
    <col min="26" max="26" width="15" style="526" customWidth="1"/>
    <col min="27" max="28" width="13.5703125" style="526" customWidth="1"/>
    <col min="29" max="30" width="11.7109375" style="526" customWidth="1"/>
    <col min="31" max="31" width="13.85546875" style="526" customWidth="1"/>
    <col min="32" max="32" width="12.7109375" style="526" customWidth="1"/>
    <col min="33" max="33" width="12.42578125" style="526" customWidth="1"/>
    <col min="34" max="35" width="12.7109375" style="524" customWidth="1"/>
    <col min="36" max="37" width="11" style="524" customWidth="1"/>
    <col min="38" max="38" width="13.7109375" style="524" customWidth="1"/>
    <col min="39" max="40" width="20.28515625" style="524" customWidth="1"/>
    <col min="41" max="16384" width="11.42578125" style="524"/>
  </cols>
  <sheetData>
    <row r="1" spans="2:33" ht="6.75" customHeight="1" thickBot="1" x14ac:dyDescent="0.35"/>
    <row r="2" spans="2:33" ht="21" customHeight="1" x14ac:dyDescent="0.3">
      <c r="B2" s="1613" t="s">
        <v>345</v>
      </c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  <c r="P2" s="1614"/>
      <c r="Q2" s="1614"/>
      <c r="R2" s="1614"/>
      <c r="S2" s="1614"/>
      <c r="T2" s="1614"/>
      <c r="U2" s="1614"/>
      <c r="V2" s="1614"/>
      <c r="W2" s="1614"/>
      <c r="X2" s="1614"/>
      <c r="Y2" s="1614"/>
      <c r="Z2" s="1614"/>
      <c r="AA2" s="1614"/>
      <c r="AB2" s="1615"/>
    </row>
    <row r="3" spans="2:33" ht="21" customHeight="1" thickBot="1" x14ac:dyDescent="0.35">
      <c r="B3" s="1629" t="s">
        <v>320</v>
      </c>
      <c r="C3" s="1630"/>
      <c r="D3" s="1631" t="str">
        <f>'Manuel d''utilisation'!C3</f>
        <v>BOF_SL_6000: Rue de la Station, 666 à 4308 Manage</v>
      </c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1630"/>
      <c r="P3" s="1630"/>
      <c r="Q3" s="1630"/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2"/>
    </row>
    <row r="4" spans="2:33" s="530" customFormat="1" ht="17.25" thickBot="1" x14ac:dyDescent="0.35">
      <c r="B4" s="527"/>
      <c r="C4" s="1638" t="s">
        <v>569</v>
      </c>
      <c r="D4" s="1639"/>
      <c r="E4" s="1640"/>
      <c r="F4" s="1616" t="s">
        <v>562</v>
      </c>
      <c r="G4" s="1617"/>
      <c r="H4" s="1617"/>
      <c r="I4" s="1617"/>
      <c r="J4" s="1617"/>
      <c r="K4" s="1617"/>
      <c r="L4" s="1617"/>
      <c r="M4" s="1617"/>
      <c r="N4" s="1617"/>
      <c r="O4" s="1618"/>
      <c r="P4" s="1641" t="s">
        <v>563</v>
      </c>
      <c r="Q4" s="1642"/>
      <c r="R4" s="1642"/>
      <c r="S4" s="1642"/>
      <c r="T4" s="1642"/>
      <c r="U4" s="1643"/>
      <c r="V4" s="528"/>
      <c r="W4" s="528"/>
      <c r="X4" s="1644" t="s">
        <v>557</v>
      </c>
      <c r="Y4" s="1645"/>
      <c r="Z4" s="1645"/>
      <c r="AA4" s="1645"/>
      <c r="AB4" s="1645"/>
      <c r="AC4" s="529"/>
      <c r="AD4" s="529"/>
      <c r="AE4" s="529"/>
      <c r="AF4" s="529"/>
      <c r="AG4" s="529"/>
    </row>
    <row r="5" spans="2:33" ht="33" customHeight="1" x14ac:dyDescent="0.3">
      <c r="B5" s="1619" t="s">
        <v>554</v>
      </c>
      <c r="C5" s="1652" t="s">
        <v>567</v>
      </c>
      <c r="D5" s="1627" t="s">
        <v>555</v>
      </c>
      <c r="E5" s="1627" t="s">
        <v>565</v>
      </c>
      <c r="F5" s="1646" t="s">
        <v>564</v>
      </c>
      <c r="G5" s="1624" t="s">
        <v>703</v>
      </c>
      <c r="H5" s="1625"/>
      <c r="I5" s="1625"/>
      <c r="J5" s="1625"/>
      <c r="K5" s="1625"/>
      <c r="L5" s="1625"/>
      <c r="M5" s="1625"/>
      <c r="N5" s="1625"/>
      <c r="O5" s="1626"/>
      <c r="P5" s="1621" t="s">
        <v>622</v>
      </c>
      <c r="Q5" s="1622"/>
      <c r="R5" s="1623"/>
      <c r="S5" s="1648" t="s">
        <v>568</v>
      </c>
      <c r="T5" s="1649"/>
      <c r="U5" s="1650"/>
      <c r="V5" s="531"/>
      <c r="W5" s="532"/>
      <c r="X5" s="1633" t="s">
        <v>566</v>
      </c>
      <c r="Y5" s="1633" t="s">
        <v>546</v>
      </c>
      <c r="Z5" s="1635" t="s">
        <v>556</v>
      </c>
      <c r="AA5" s="1636"/>
      <c r="AB5" s="1637"/>
    </row>
    <row r="6" spans="2:33" ht="84" customHeight="1" x14ac:dyDescent="0.3">
      <c r="B6" s="1620"/>
      <c r="C6" s="1653"/>
      <c r="D6" s="1628"/>
      <c r="E6" s="1628"/>
      <c r="F6" s="1647"/>
      <c r="G6" s="1475" t="s">
        <v>18</v>
      </c>
      <c r="H6" s="1476" t="s">
        <v>19</v>
      </c>
      <c r="I6" s="1476" t="s">
        <v>20</v>
      </c>
      <c r="J6" s="1476" t="s">
        <v>21</v>
      </c>
      <c r="K6" s="1476" t="s">
        <v>22</v>
      </c>
      <c r="L6" s="1476" t="s">
        <v>23</v>
      </c>
      <c r="M6" s="1476" t="s">
        <v>24</v>
      </c>
      <c r="N6" s="1476" t="s">
        <v>25</v>
      </c>
      <c r="O6" s="1477" t="s">
        <v>26</v>
      </c>
      <c r="P6" s="1478" t="s">
        <v>559</v>
      </c>
      <c r="Q6" s="1479" t="s">
        <v>560</v>
      </c>
      <c r="R6" s="1480" t="s">
        <v>561</v>
      </c>
      <c r="S6" s="1478" t="s">
        <v>113</v>
      </c>
      <c r="T6" s="1479" t="s">
        <v>275</v>
      </c>
      <c r="U6" s="1481" t="s">
        <v>276</v>
      </c>
      <c r="V6" s="1482" t="s">
        <v>27</v>
      </c>
      <c r="W6" s="1483" t="s">
        <v>28</v>
      </c>
      <c r="X6" s="1651"/>
      <c r="Y6" s="1634"/>
      <c r="Z6" s="1484" t="s">
        <v>558</v>
      </c>
      <c r="AA6" s="1655" t="s">
        <v>693</v>
      </c>
      <c r="AB6" s="1656"/>
    </row>
    <row r="7" spans="2:33" ht="17.25" customHeight="1" thickBot="1" x14ac:dyDescent="0.35">
      <c r="B7" s="1457"/>
      <c r="C7" s="1654"/>
      <c r="D7" s="1459"/>
      <c r="E7" s="1460"/>
      <c r="F7" s="1461"/>
      <c r="G7" s="1462"/>
      <c r="H7" s="1463"/>
      <c r="I7" s="1463"/>
      <c r="J7" s="1463"/>
      <c r="K7" s="1463"/>
      <c r="L7" s="1463"/>
      <c r="M7" s="1463"/>
      <c r="N7" s="1463"/>
      <c r="O7" s="1464"/>
      <c r="P7" s="1465"/>
      <c r="Q7" s="1466"/>
      <c r="R7" s="1467"/>
      <c r="S7" s="1465"/>
      <c r="T7" s="1466"/>
      <c r="U7" s="1468"/>
      <c r="V7" s="1469"/>
      <c r="W7" s="1470"/>
      <c r="X7" s="1458"/>
      <c r="Y7" s="1471"/>
      <c r="Z7" s="1472"/>
      <c r="AA7" s="1473" t="s">
        <v>689</v>
      </c>
      <c r="AB7" s="1474" t="s">
        <v>690</v>
      </c>
    </row>
    <row r="8" spans="2:33" s="534" customFormat="1" x14ac:dyDescent="0.3">
      <c r="B8" s="588" t="s">
        <v>627</v>
      </c>
      <c r="C8" s="588"/>
      <c r="D8" s="588" t="s">
        <v>112</v>
      </c>
      <c r="E8" s="590"/>
      <c r="F8" s="591"/>
      <c r="G8" s="1372">
        <v>0</v>
      </c>
      <c r="H8" s="1373">
        <v>0</v>
      </c>
      <c r="I8" s="1373">
        <v>0</v>
      </c>
      <c r="J8" s="1373">
        <v>100</v>
      </c>
      <c r="K8" s="1373">
        <v>100</v>
      </c>
      <c r="L8" s="1373">
        <v>100</v>
      </c>
      <c r="M8" s="1373">
        <v>100</v>
      </c>
      <c r="N8" s="1373">
        <v>100</v>
      </c>
      <c r="O8" s="603">
        <v>100</v>
      </c>
      <c r="P8" s="597">
        <f>O8-I8</f>
        <v>100</v>
      </c>
      <c r="Q8" s="598">
        <f>I8-G8</f>
        <v>0</v>
      </c>
      <c r="R8" s="599">
        <f>G8</f>
        <v>0</v>
      </c>
      <c r="S8" s="597">
        <f>P8/(SUM($P8:$R8))*100</f>
        <v>100</v>
      </c>
      <c r="T8" s="598">
        <f t="shared" ref="S8:U10" si="0">Q8/(SUM($P8:$R8))*100</f>
        <v>0</v>
      </c>
      <c r="U8" s="599">
        <f t="shared" si="0"/>
        <v>0</v>
      </c>
      <c r="V8" s="1374">
        <f>(100-S8+T8)*0.5</f>
        <v>0</v>
      </c>
      <c r="W8" s="1375">
        <f>(U8)</f>
        <v>0</v>
      </c>
      <c r="X8" s="600"/>
      <c r="Y8" s="601" t="str">
        <f>IF(AND($U8&gt;=35,$T8&lt;=55),"U",
IF(AND($U8&gt;=17.5,($T8+$S8/2)&lt;=70),"E",
IF(AND($S8&lt;=15,($T8+$S8/2)&gt;70),"A",
IF(AND($S8&gt;82.5,$U8&lt;8),"Z",
IF(AND($S8&gt;67.5,$U8&lt;17.5),"S",
IF(AND($S8&gt;50,$U8&lt;12.5),"P","L"))))))</f>
        <v>Z</v>
      </c>
      <c r="Z8" s="1376"/>
      <c r="AA8" s="1485"/>
      <c r="AB8" s="1486"/>
      <c r="AC8" s="533"/>
      <c r="AD8" s="533"/>
      <c r="AE8" s="533"/>
      <c r="AF8" s="533"/>
      <c r="AG8" s="533"/>
    </row>
    <row r="9" spans="2:33" s="534" customFormat="1" x14ac:dyDescent="0.3">
      <c r="B9" s="604" t="s">
        <v>627</v>
      </c>
      <c r="C9" s="604"/>
      <c r="D9" s="589" t="s">
        <v>110</v>
      </c>
      <c r="E9" s="605"/>
      <c r="F9" s="606"/>
      <c r="G9" s="607">
        <v>0</v>
      </c>
      <c r="H9" s="608">
        <v>100</v>
      </c>
      <c r="I9" s="608">
        <v>100</v>
      </c>
      <c r="J9" s="592">
        <v>100</v>
      </c>
      <c r="K9" s="592">
        <v>100</v>
      </c>
      <c r="L9" s="592">
        <v>100</v>
      </c>
      <c r="M9" s="592">
        <v>100</v>
      </c>
      <c r="N9" s="592">
        <v>100</v>
      </c>
      <c r="O9" s="593">
        <v>100</v>
      </c>
      <c r="P9" s="594">
        <f>O9-I9</f>
        <v>0</v>
      </c>
      <c r="Q9" s="595">
        <f t="shared" ref="Q9:Q10" si="1">I9-G9</f>
        <v>100</v>
      </c>
      <c r="R9" s="596">
        <f>G9</f>
        <v>0</v>
      </c>
      <c r="S9" s="594">
        <f t="shared" si="0"/>
        <v>0</v>
      </c>
      <c r="T9" s="595">
        <f t="shared" si="0"/>
        <v>100</v>
      </c>
      <c r="U9" s="596">
        <f t="shared" si="0"/>
        <v>0</v>
      </c>
      <c r="V9" s="609">
        <f t="shared" ref="V9:V15" si="2">(100-S9+T9)*0.5</f>
        <v>100</v>
      </c>
      <c r="W9" s="610">
        <f t="shared" ref="W9:W15" si="3">(U9)*SIN(60*PI()/180)</f>
        <v>0</v>
      </c>
      <c r="X9" s="611"/>
      <c r="Y9" s="612" t="str">
        <f t="shared" ref="Y9:Y25" si="4">IF(AND($U9&gt;=35,$T9&lt;=55),"U",
IF(AND($U9&gt;=17.5,($T9+$S9/2)&lt;=70),"E",
IF(AND($S9&lt;=15,($T9+$S9/2)&gt;70),"A",
IF(AND($S9&gt;82.5,$U9&lt;8),"Z",
IF(AND($S9&gt;67.5,$U9&lt;17.5),"S",
IF(AND($S9&gt;50,$U9&lt;12.5),"P","L"))))))</f>
        <v>A</v>
      </c>
      <c r="Z9" s="602"/>
      <c r="AA9" s="1487"/>
      <c r="AB9" s="1492"/>
      <c r="AC9" s="533"/>
      <c r="AD9" s="533"/>
      <c r="AE9" s="533"/>
      <c r="AF9" s="533"/>
      <c r="AG9" s="533"/>
    </row>
    <row r="10" spans="2:33" s="534" customFormat="1" ht="17.25" thickBot="1" x14ac:dyDescent="0.35">
      <c r="B10" s="1377" t="s">
        <v>627</v>
      </c>
      <c r="C10" s="1377"/>
      <c r="D10" s="1378" t="s">
        <v>111</v>
      </c>
      <c r="E10" s="1379"/>
      <c r="F10" s="1380"/>
      <c r="G10" s="1381">
        <v>100</v>
      </c>
      <c r="H10" s="1382">
        <v>100</v>
      </c>
      <c r="I10" s="1382">
        <v>100</v>
      </c>
      <c r="J10" s="1383">
        <v>100</v>
      </c>
      <c r="K10" s="1383">
        <v>100</v>
      </c>
      <c r="L10" s="1383">
        <v>100</v>
      </c>
      <c r="M10" s="1383">
        <v>100</v>
      </c>
      <c r="N10" s="1383">
        <v>100</v>
      </c>
      <c r="O10" s="1384">
        <v>100</v>
      </c>
      <c r="P10" s="1385">
        <f>O10-I10</f>
        <v>0</v>
      </c>
      <c r="Q10" s="1386">
        <f t="shared" si="1"/>
        <v>0</v>
      </c>
      <c r="R10" s="1387">
        <f>G10</f>
        <v>100</v>
      </c>
      <c r="S10" s="1385">
        <f t="shared" si="0"/>
        <v>0</v>
      </c>
      <c r="T10" s="1386">
        <f t="shared" si="0"/>
        <v>0</v>
      </c>
      <c r="U10" s="1387">
        <f t="shared" si="0"/>
        <v>100</v>
      </c>
      <c r="V10" s="1388">
        <f t="shared" si="2"/>
        <v>50</v>
      </c>
      <c r="W10" s="1389">
        <f t="shared" si="3"/>
        <v>86.602540378443862</v>
      </c>
      <c r="X10" s="1390"/>
      <c r="Y10" s="1391" t="str">
        <f t="shared" si="4"/>
        <v>U</v>
      </c>
      <c r="Z10" s="1392"/>
      <c r="AA10" s="1488"/>
      <c r="AB10" s="1493"/>
      <c r="AC10" s="533"/>
      <c r="AD10" s="533"/>
      <c r="AE10" s="533"/>
      <c r="AF10" s="533"/>
      <c r="AG10" s="533"/>
    </row>
    <row r="11" spans="2:33" ht="33" x14ac:dyDescent="0.3">
      <c r="B11" s="1357" t="s">
        <v>29</v>
      </c>
      <c r="C11" s="535" t="s">
        <v>30</v>
      </c>
      <c r="D11" s="1358" t="s">
        <v>704</v>
      </c>
      <c r="E11" s="1359" t="s">
        <v>250</v>
      </c>
      <c r="F11" s="1360">
        <v>92</v>
      </c>
      <c r="G11" s="1361">
        <v>4.8</v>
      </c>
      <c r="H11" s="1362">
        <v>5.8</v>
      </c>
      <c r="I11" s="1362">
        <v>7.2</v>
      </c>
      <c r="J11" s="1362">
        <v>8</v>
      </c>
      <c r="K11" s="1362">
        <v>14</v>
      </c>
      <c r="L11" s="1362">
        <v>75</v>
      </c>
      <c r="M11" s="1362">
        <v>94</v>
      </c>
      <c r="N11" s="1362">
        <v>95</v>
      </c>
      <c r="O11" s="1363">
        <v>95</v>
      </c>
      <c r="P11" s="1364">
        <f>IF(ISTEXT(C11),O11-I11,"")</f>
        <v>87.8</v>
      </c>
      <c r="Q11" s="1365">
        <f>IF(ISTEXT(C11),I11-G11,"")</f>
        <v>2.4000000000000004</v>
      </c>
      <c r="R11" s="1366">
        <f>IF(ISTEXT(C11),G11,"")</f>
        <v>4.8</v>
      </c>
      <c r="S11" s="1364">
        <f>IF(ISTEXT(C11),+P11/(SUM($P11:$R11))*100,"")</f>
        <v>92.421052631578945</v>
      </c>
      <c r="T11" s="1365">
        <f>IF(ISTEXT(C11),+Q11/(SUM($P11:$R11))*100,"")</f>
        <v>2.5263157894736845</v>
      </c>
      <c r="U11" s="1366">
        <f>IF(ISTEXT(C11),+R11/(SUM($P11:$R11))*100,"")</f>
        <v>5.0526315789473681</v>
      </c>
      <c r="V11" s="1367">
        <f t="shared" si="2"/>
        <v>5.0526315789473699</v>
      </c>
      <c r="W11" s="1368">
        <f t="shared" si="3"/>
        <v>4.3757073033319003</v>
      </c>
      <c r="X11" s="1369" t="s">
        <v>114</v>
      </c>
      <c r="Y11" s="1370" t="str">
        <f t="shared" si="4"/>
        <v>Z</v>
      </c>
      <c r="Z11" s="1371" t="s">
        <v>272</v>
      </c>
      <c r="AA11" s="1489" t="str">
        <f t="shared" ref="AA11:AA25" ca="1" si="5">+IF(AB11&lt;&gt;"",AB11/(24*60*60),"")</f>
        <v/>
      </c>
      <c r="AB11" s="1494">
        <f t="shared" ref="AB11:AB25" ca="1" si="6">+IF(AA11&lt;&gt;"",AA11*(24*60*60),"")</f>
        <v>0</v>
      </c>
    </row>
    <row r="12" spans="2:33" ht="33" x14ac:dyDescent="0.3">
      <c r="B12" s="535" t="s">
        <v>31</v>
      </c>
      <c r="C12" s="535" t="s">
        <v>32</v>
      </c>
      <c r="D12" s="1358" t="s">
        <v>704</v>
      </c>
      <c r="E12" s="537">
        <v>20</v>
      </c>
      <c r="F12" s="538">
        <v>94</v>
      </c>
      <c r="G12" s="539">
        <v>6.3</v>
      </c>
      <c r="H12" s="540">
        <v>8.5</v>
      </c>
      <c r="I12" s="540">
        <v>12</v>
      </c>
      <c r="J12" s="540">
        <v>12</v>
      </c>
      <c r="K12" s="540">
        <v>18</v>
      </c>
      <c r="L12" s="540">
        <v>79</v>
      </c>
      <c r="M12" s="540">
        <v>79</v>
      </c>
      <c r="N12" s="540">
        <v>100</v>
      </c>
      <c r="O12" s="541">
        <v>100</v>
      </c>
      <c r="P12" s="1364">
        <f t="shared" ref="P12:P25" si="7">IF(ISTEXT(C12),O12-I12,"")</f>
        <v>88</v>
      </c>
      <c r="Q12" s="543">
        <f t="shared" ref="Q12:Q25" si="8">IF(ISTEXT(C12),I12-G12,"")</f>
        <v>5.7</v>
      </c>
      <c r="R12" s="544">
        <f t="shared" ref="R12:R25" si="9">IF(ISTEXT(C12),G12,"")</f>
        <v>6.3</v>
      </c>
      <c r="S12" s="542">
        <f t="shared" ref="S12:S25" si="10">IF(ISTEXT(C12),+P12/(SUM($P12:$R12))*100,"")</f>
        <v>88</v>
      </c>
      <c r="T12" s="543">
        <f t="shared" ref="T12:T25" si="11">IF(ISTEXT(C12),+Q12/(SUM($P12:$R12))*100,"")</f>
        <v>5.7</v>
      </c>
      <c r="U12" s="544">
        <f t="shared" ref="U12:U25" si="12">IF(ISTEXT(C12),+R12/(SUM($P12:$R12))*100,"")</f>
        <v>6.3</v>
      </c>
      <c r="V12" s="545">
        <f t="shared" si="2"/>
        <v>8.85</v>
      </c>
      <c r="W12" s="546">
        <f t="shared" si="3"/>
        <v>5.4559600438419631</v>
      </c>
      <c r="X12" s="547" t="s">
        <v>114</v>
      </c>
      <c r="Y12" s="548" t="str">
        <f t="shared" si="4"/>
        <v>Z</v>
      </c>
      <c r="Z12" s="549" t="s">
        <v>274</v>
      </c>
      <c r="AA12" s="1490" t="str">
        <f t="shared" ca="1" si="5"/>
        <v/>
      </c>
      <c r="AB12" s="1495">
        <f t="shared" ca="1" si="6"/>
        <v>0</v>
      </c>
    </row>
    <row r="13" spans="2:33" x14ac:dyDescent="0.3">
      <c r="B13" s="535" t="s">
        <v>33</v>
      </c>
      <c r="C13" s="535" t="s">
        <v>34</v>
      </c>
      <c r="D13" s="1358" t="s">
        <v>704</v>
      </c>
      <c r="E13" s="537"/>
      <c r="F13" s="538">
        <v>70</v>
      </c>
      <c r="G13" s="539">
        <v>30</v>
      </c>
      <c r="H13" s="540">
        <v>30</v>
      </c>
      <c r="I13" s="540">
        <v>67</v>
      </c>
      <c r="J13" s="540">
        <v>68</v>
      </c>
      <c r="K13" s="540">
        <v>70</v>
      </c>
      <c r="L13" s="540">
        <v>76</v>
      </c>
      <c r="M13" s="540">
        <v>97</v>
      </c>
      <c r="N13" s="540">
        <v>100</v>
      </c>
      <c r="O13" s="541">
        <v>100</v>
      </c>
      <c r="P13" s="1364">
        <f t="shared" si="7"/>
        <v>33</v>
      </c>
      <c r="Q13" s="543">
        <f t="shared" si="8"/>
        <v>37</v>
      </c>
      <c r="R13" s="544">
        <f t="shared" si="9"/>
        <v>30</v>
      </c>
      <c r="S13" s="542">
        <f t="shared" si="10"/>
        <v>33</v>
      </c>
      <c r="T13" s="543">
        <f t="shared" si="11"/>
        <v>37</v>
      </c>
      <c r="U13" s="544">
        <f t="shared" si="12"/>
        <v>30</v>
      </c>
      <c r="V13" s="545">
        <f t="shared" si="2"/>
        <v>52</v>
      </c>
      <c r="W13" s="546">
        <f t="shared" si="3"/>
        <v>25.980762113533157</v>
      </c>
      <c r="X13" s="550" t="s">
        <v>115</v>
      </c>
      <c r="Y13" s="548" t="str">
        <f t="shared" si="4"/>
        <v>E</v>
      </c>
      <c r="Z13" s="549"/>
      <c r="AA13" s="1490" t="str">
        <f t="shared" ca="1" si="5"/>
        <v/>
      </c>
      <c r="AB13" s="1495">
        <f t="shared" ca="1" si="6"/>
        <v>0</v>
      </c>
    </row>
    <row r="14" spans="2:33" x14ac:dyDescent="0.3">
      <c r="B14" s="535" t="s">
        <v>35</v>
      </c>
      <c r="C14" s="536" t="s">
        <v>694</v>
      </c>
      <c r="D14" s="1358" t="s">
        <v>704</v>
      </c>
      <c r="E14" s="537">
        <v>1</v>
      </c>
      <c r="F14" s="538">
        <v>88</v>
      </c>
      <c r="G14" s="539">
        <v>20</v>
      </c>
      <c r="H14" s="540">
        <v>26</v>
      </c>
      <c r="I14" s="540">
        <v>35.200000000000003</v>
      </c>
      <c r="J14" s="540">
        <v>37.4</v>
      </c>
      <c r="K14" s="540">
        <v>38</v>
      </c>
      <c r="L14" s="540">
        <v>40</v>
      </c>
      <c r="M14" s="540">
        <v>40</v>
      </c>
      <c r="N14" s="540">
        <v>40</v>
      </c>
      <c r="O14" s="541">
        <v>40</v>
      </c>
      <c r="P14" s="1364">
        <f t="shared" si="7"/>
        <v>4.7999999999999972</v>
      </c>
      <c r="Q14" s="543">
        <f t="shared" si="8"/>
        <v>15.200000000000003</v>
      </c>
      <c r="R14" s="544">
        <f t="shared" si="9"/>
        <v>20</v>
      </c>
      <c r="S14" s="542">
        <f t="shared" si="10"/>
        <v>11.999999999999993</v>
      </c>
      <c r="T14" s="543">
        <f t="shared" si="11"/>
        <v>38.000000000000007</v>
      </c>
      <c r="U14" s="544">
        <f t="shared" si="12"/>
        <v>50</v>
      </c>
      <c r="V14" s="545">
        <f t="shared" si="2"/>
        <v>63</v>
      </c>
      <c r="W14" s="546">
        <f t="shared" si="3"/>
        <v>43.301270189221931</v>
      </c>
      <c r="X14" s="550"/>
      <c r="Y14" s="548" t="str">
        <f t="shared" si="4"/>
        <v>U</v>
      </c>
      <c r="Z14" s="549"/>
      <c r="AA14" s="1490" t="str">
        <f t="shared" ca="1" si="5"/>
        <v/>
      </c>
      <c r="AB14" s="1495">
        <f t="shared" ca="1" si="6"/>
        <v>0</v>
      </c>
    </row>
    <row r="15" spans="2:33" x14ac:dyDescent="0.3">
      <c r="B15" s="551" t="s">
        <v>36</v>
      </c>
      <c r="C15" s="536" t="s">
        <v>695</v>
      </c>
      <c r="D15" s="1358" t="s">
        <v>704</v>
      </c>
      <c r="E15" s="537">
        <v>10</v>
      </c>
      <c r="F15" s="538">
        <v>95</v>
      </c>
      <c r="G15" s="539">
        <v>15</v>
      </c>
      <c r="H15" s="540">
        <v>20</v>
      </c>
      <c r="I15" s="540">
        <v>35.200000000000003</v>
      </c>
      <c r="J15" s="540">
        <v>37.4</v>
      </c>
      <c r="K15" s="540">
        <v>57.6</v>
      </c>
      <c r="L15" s="540">
        <v>60</v>
      </c>
      <c r="M15" s="540">
        <v>60</v>
      </c>
      <c r="N15" s="540">
        <v>60</v>
      </c>
      <c r="O15" s="541">
        <v>60</v>
      </c>
      <c r="P15" s="1364">
        <f t="shared" si="7"/>
        <v>24.799999999999997</v>
      </c>
      <c r="Q15" s="543">
        <f t="shared" si="8"/>
        <v>20.200000000000003</v>
      </c>
      <c r="R15" s="544">
        <f t="shared" si="9"/>
        <v>15</v>
      </c>
      <c r="S15" s="542">
        <f t="shared" si="10"/>
        <v>41.333333333333329</v>
      </c>
      <c r="T15" s="543">
        <f t="shared" si="11"/>
        <v>33.666666666666671</v>
      </c>
      <c r="U15" s="544">
        <f t="shared" si="12"/>
        <v>25</v>
      </c>
      <c r="V15" s="545">
        <f t="shared" si="2"/>
        <v>46.166666666666671</v>
      </c>
      <c r="W15" s="546">
        <f t="shared" si="3"/>
        <v>21.650635094610966</v>
      </c>
      <c r="X15" s="550"/>
      <c r="Y15" s="548" t="str">
        <f t="shared" si="4"/>
        <v>E</v>
      </c>
      <c r="Z15" s="549"/>
      <c r="AA15" s="1490" t="str">
        <f t="shared" ca="1" si="5"/>
        <v/>
      </c>
      <c r="AB15" s="1495">
        <f t="shared" ca="1" si="6"/>
        <v>0</v>
      </c>
    </row>
    <row r="16" spans="2:33" x14ac:dyDescent="0.3">
      <c r="B16" s="551" t="s">
        <v>37</v>
      </c>
      <c r="C16" s="535"/>
      <c r="D16" s="535"/>
      <c r="E16" s="537"/>
      <c r="F16" s="538"/>
      <c r="G16" s="539"/>
      <c r="H16" s="540"/>
      <c r="I16" s="540"/>
      <c r="J16" s="540"/>
      <c r="K16" s="540"/>
      <c r="L16" s="540"/>
      <c r="M16" s="540"/>
      <c r="N16" s="540"/>
      <c r="O16" s="541"/>
      <c r="P16" s="1364" t="str">
        <f t="shared" si="7"/>
        <v/>
      </c>
      <c r="Q16" s="543" t="str">
        <f t="shared" si="8"/>
        <v/>
      </c>
      <c r="R16" s="544" t="str">
        <f t="shared" si="9"/>
        <v/>
      </c>
      <c r="S16" s="542" t="str">
        <f t="shared" si="10"/>
        <v/>
      </c>
      <c r="T16" s="543" t="str">
        <f t="shared" si="11"/>
        <v/>
      </c>
      <c r="U16" s="544" t="str">
        <f t="shared" si="12"/>
        <v/>
      </c>
      <c r="V16" s="552" t="e">
        <f t="shared" ref="V16:V25" si="13">(100-S16+T16)*0.5</f>
        <v>#VALUE!</v>
      </c>
      <c r="W16" s="553" t="e">
        <f t="shared" ref="W16:W25" si="14">(U16)*SIN(60*PI()/180)</f>
        <v>#VALUE!</v>
      </c>
      <c r="X16" s="554"/>
      <c r="Y16" s="548" t="e">
        <f t="shared" si="4"/>
        <v>#VALUE!</v>
      </c>
      <c r="Z16" s="549"/>
      <c r="AA16" s="1490" t="str">
        <f t="shared" ca="1" si="5"/>
        <v/>
      </c>
      <c r="AB16" s="1495">
        <f t="shared" ca="1" si="6"/>
        <v>0</v>
      </c>
    </row>
    <row r="17" spans="2:29" x14ac:dyDescent="0.3">
      <c r="B17" s="551" t="s">
        <v>38</v>
      </c>
      <c r="C17" s="535"/>
      <c r="D17" s="535"/>
      <c r="E17" s="537"/>
      <c r="F17" s="538"/>
      <c r="G17" s="539"/>
      <c r="H17" s="540"/>
      <c r="I17" s="540"/>
      <c r="J17" s="540"/>
      <c r="K17" s="540"/>
      <c r="L17" s="540"/>
      <c r="M17" s="540"/>
      <c r="N17" s="540"/>
      <c r="O17" s="541"/>
      <c r="P17" s="1364" t="str">
        <f t="shared" si="7"/>
        <v/>
      </c>
      <c r="Q17" s="543" t="str">
        <f t="shared" si="8"/>
        <v/>
      </c>
      <c r="R17" s="544" t="str">
        <f t="shared" si="9"/>
        <v/>
      </c>
      <c r="S17" s="542" t="str">
        <f t="shared" si="10"/>
        <v/>
      </c>
      <c r="T17" s="543" t="str">
        <f t="shared" si="11"/>
        <v/>
      </c>
      <c r="U17" s="544" t="str">
        <f t="shared" si="12"/>
        <v/>
      </c>
      <c r="V17" s="552" t="e">
        <f t="shared" si="13"/>
        <v>#VALUE!</v>
      </c>
      <c r="W17" s="553" t="e">
        <f t="shared" si="14"/>
        <v>#VALUE!</v>
      </c>
      <c r="X17" s="554"/>
      <c r="Y17" s="548" t="e">
        <f t="shared" si="4"/>
        <v>#VALUE!</v>
      </c>
      <c r="Z17" s="549"/>
      <c r="AA17" s="1490" t="str">
        <f t="shared" ca="1" si="5"/>
        <v/>
      </c>
      <c r="AB17" s="1495">
        <f t="shared" ca="1" si="6"/>
        <v>0</v>
      </c>
    </row>
    <row r="18" spans="2:29" x14ac:dyDescent="0.3">
      <c r="B18" s="551" t="s">
        <v>39</v>
      </c>
      <c r="C18" s="535"/>
      <c r="D18" s="535"/>
      <c r="E18" s="537"/>
      <c r="F18" s="538"/>
      <c r="G18" s="539"/>
      <c r="H18" s="540"/>
      <c r="I18" s="540"/>
      <c r="J18" s="540"/>
      <c r="K18" s="540"/>
      <c r="L18" s="540"/>
      <c r="M18" s="540"/>
      <c r="N18" s="540"/>
      <c r="O18" s="541"/>
      <c r="P18" s="1364" t="str">
        <f t="shared" si="7"/>
        <v/>
      </c>
      <c r="Q18" s="543" t="str">
        <f t="shared" si="8"/>
        <v/>
      </c>
      <c r="R18" s="544" t="str">
        <f t="shared" si="9"/>
        <v/>
      </c>
      <c r="S18" s="542" t="str">
        <f t="shared" si="10"/>
        <v/>
      </c>
      <c r="T18" s="543" t="str">
        <f t="shared" si="11"/>
        <v/>
      </c>
      <c r="U18" s="544" t="str">
        <f t="shared" si="12"/>
        <v/>
      </c>
      <c r="V18" s="552" t="e">
        <f t="shared" si="13"/>
        <v>#VALUE!</v>
      </c>
      <c r="W18" s="553" t="e">
        <f t="shared" si="14"/>
        <v>#VALUE!</v>
      </c>
      <c r="X18" s="554"/>
      <c r="Y18" s="548" t="e">
        <f t="shared" si="4"/>
        <v>#VALUE!</v>
      </c>
      <c r="Z18" s="549"/>
      <c r="AA18" s="1490" t="str">
        <f t="shared" ca="1" si="5"/>
        <v/>
      </c>
      <c r="AB18" s="1495">
        <f t="shared" ca="1" si="6"/>
        <v>0</v>
      </c>
    </row>
    <row r="19" spans="2:29" x14ac:dyDescent="0.3">
      <c r="B19" s="551" t="s">
        <v>696</v>
      </c>
      <c r="C19" s="535"/>
      <c r="D19" s="535"/>
      <c r="E19" s="537"/>
      <c r="F19" s="538"/>
      <c r="G19" s="539"/>
      <c r="H19" s="540"/>
      <c r="I19" s="540"/>
      <c r="J19" s="540"/>
      <c r="K19" s="540"/>
      <c r="L19" s="540"/>
      <c r="M19" s="540"/>
      <c r="N19" s="540"/>
      <c r="O19" s="541"/>
      <c r="P19" s="1364" t="str">
        <f t="shared" si="7"/>
        <v/>
      </c>
      <c r="Q19" s="543" t="str">
        <f t="shared" si="8"/>
        <v/>
      </c>
      <c r="R19" s="544" t="str">
        <f t="shared" si="9"/>
        <v/>
      </c>
      <c r="S19" s="542" t="str">
        <f t="shared" si="10"/>
        <v/>
      </c>
      <c r="T19" s="543" t="str">
        <f t="shared" si="11"/>
        <v/>
      </c>
      <c r="U19" s="544" t="str">
        <f t="shared" si="12"/>
        <v/>
      </c>
      <c r="V19" s="552" t="e">
        <f t="shared" si="13"/>
        <v>#VALUE!</v>
      </c>
      <c r="W19" s="553" t="e">
        <f t="shared" si="14"/>
        <v>#VALUE!</v>
      </c>
      <c r="X19" s="554"/>
      <c r="Y19" s="548" t="e">
        <f t="shared" si="4"/>
        <v>#VALUE!</v>
      </c>
      <c r="Z19" s="549"/>
      <c r="AA19" s="1490" t="str">
        <f t="shared" ca="1" si="5"/>
        <v/>
      </c>
      <c r="AB19" s="1495">
        <f t="shared" ca="1" si="6"/>
        <v>0</v>
      </c>
    </row>
    <row r="20" spans="2:29" x14ac:dyDescent="0.3">
      <c r="B20" s="551" t="s">
        <v>697</v>
      </c>
      <c r="C20" s="535"/>
      <c r="D20" s="535"/>
      <c r="E20" s="537"/>
      <c r="F20" s="538"/>
      <c r="G20" s="539"/>
      <c r="H20" s="540"/>
      <c r="I20" s="540"/>
      <c r="J20" s="540"/>
      <c r="K20" s="540"/>
      <c r="L20" s="540"/>
      <c r="M20" s="540"/>
      <c r="N20" s="540"/>
      <c r="O20" s="541"/>
      <c r="P20" s="1364" t="str">
        <f t="shared" si="7"/>
        <v/>
      </c>
      <c r="Q20" s="543" t="str">
        <f t="shared" si="8"/>
        <v/>
      </c>
      <c r="R20" s="544" t="str">
        <f t="shared" si="9"/>
        <v/>
      </c>
      <c r="S20" s="542" t="str">
        <f t="shared" si="10"/>
        <v/>
      </c>
      <c r="T20" s="543" t="str">
        <f t="shared" si="11"/>
        <v/>
      </c>
      <c r="U20" s="544" t="str">
        <f t="shared" si="12"/>
        <v/>
      </c>
      <c r="V20" s="552" t="e">
        <f t="shared" si="13"/>
        <v>#VALUE!</v>
      </c>
      <c r="W20" s="553" t="e">
        <f t="shared" si="14"/>
        <v>#VALUE!</v>
      </c>
      <c r="X20" s="554"/>
      <c r="Y20" s="548" t="e">
        <f t="shared" si="4"/>
        <v>#VALUE!</v>
      </c>
      <c r="Z20" s="549"/>
      <c r="AA20" s="1490" t="str">
        <f t="shared" ca="1" si="5"/>
        <v/>
      </c>
      <c r="AB20" s="1495">
        <f t="shared" ca="1" si="6"/>
        <v>0</v>
      </c>
    </row>
    <row r="21" spans="2:29" x14ac:dyDescent="0.3">
      <c r="B21" s="551" t="s">
        <v>698</v>
      </c>
      <c r="C21" s="535"/>
      <c r="D21" s="535"/>
      <c r="E21" s="537"/>
      <c r="F21" s="538"/>
      <c r="G21" s="539"/>
      <c r="H21" s="540"/>
      <c r="I21" s="540"/>
      <c r="J21" s="540"/>
      <c r="K21" s="540"/>
      <c r="L21" s="540"/>
      <c r="M21" s="540"/>
      <c r="N21" s="540"/>
      <c r="O21" s="541"/>
      <c r="P21" s="1364" t="str">
        <f t="shared" si="7"/>
        <v/>
      </c>
      <c r="Q21" s="543" t="str">
        <f t="shared" si="8"/>
        <v/>
      </c>
      <c r="R21" s="544" t="str">
        <f t="shared" si="9"/>
        <v/>
      </c>
      <c r="S21" s="542" t="str">
        <f t="shared" si="10"/>
        <v/>
      </c>
      <c r="T21" s="543" t="str">
        <f t="shared" si="11"/>
        <v/>
      </c>
      <c r="U21" s="544" t="str">
        <f t="shared" si="12"/>
        <v/>
      </c>
      <c r="V21" s="552" t="e">
        <f t="shared" si="13"/>
        <v>#VALUE!</v>
      </c>
      <c r="W21" s="553" t="e">
        <f t="shared" si="14"/>
        <v>#VALUE!</v>
      </c>
      <c r="X21" s="554"/>
      <c r="Y21" s="548" t="e">
        <f t="shared" si="4"/>
        <v>#VALUE!</v>
      </c>
      <c r="Z21" s="549"/>
      <c r="AA21" s="1490" t="str">
        <f t="shared" ca="1" si="5"/>
        <v/>
      </c>
      <c r="AB21" s="1495">
        <f t="shared" ca="1" si="6"/>
        <v>0</v>
      </c>
    </row>
    <row r="22" spans="2:29" x14ac:dyDescent="0.3">
      <c r="B22" s="551" t="s">
        <v>699</v>
      </c>
      <c r="C22" s="535"/>
      <c r="D22" s="535"/>
      <c r="E22" s="537"/>
      <c r="F22" s="538"/>
      <c r="G22" s="539"/>
      <c r="H22" s="540"/>
      <c r="I22" s="540"/>
      <c r="J22" s="540"/>
      <c r="K22" s="540"/>
      <c r="L22" s="540"/>
      <c r="M22" s="540"/>
      <c r="N22" s="540"/>
      <c r="O22" s="541"/>
      <c r="P22" s="1364" t="str">
        <f t="shared" si="7"/>
        <v/>
      </c>
      <c r="Q22" s="543" t="str">
        <f t="shared" si="8"/>
        <v/>
      </c>
      <c r="R22" s="544" t="str">
        <f t="shared" si="9"/>
        <v/>
      </c>
      <c r="S22" s="542" t="str">
        <f t="shared" si="10"/>
        <v/>
      </c>
      <c r="T22" s="543" t="str">
        <f t="shared" si="11"/>
        <v/>
      </c>
      <c r="U22" s="544" t="str">
        <f t="shared" si="12"/>
        <v/>
      </c>
      <c r="V22" s="552" t="e">
        <f t="shared" si="13"/>
        <v>#VALUE!</v>
      </c>
      <c r="W22" s="553" t="e">
        <f t="shared" si="14"/>
        <v>#VALUE!</v>
      </c>
      <c r="X22" s="554"/>
      <c r="Y22" s="548" t="e">
        <f t="shared" si="4"/>
        <v>#VALUE!</v>
      </c>
      <c r="Z22" s="549"/>
      <c r="AA22" s="1490" t="str">
        <f t="shared" ca="1" si="5"/>
        <v/>
      </c>
      <c r="AB22" s="1495">
        <f t="shared" ca="1" si="6"/>
        <v>0</v>
      </c>
    </row>
    <row r="23" spans="2:29" x14ac:dyDescent="0.3">
      <c r="B23" s="551" t="s">
        <v>700</v>
      </c>
      <c r="C23" s="535"/>
      <c r="D23" s="535"/>
      <c r="E23" s="537"/>
      <c r="F23" s="538"/>
      <c r="G23" s="539"/>
      <c r="H23" s="540"/>
      <c r="I23" s="540"/>
      <c r="J23" s="540"/>
      <c r="K23" s="540"/>
      <c r="L23" s="540"/>
      <c r="M23" s="540"/>
      <c r="N23" s="540"/>
      <c r="O23" s="541"/>
      <c r="P23" s="1364" t="str">
        <f t="shared" si="7"/>
        <v/>
      </c>
      <c r="Q23" s="543" t="str">
        <f t="shared" si="8"/>
        <v/>
      </c>
      <c r="R23" s="544" t="str">
        <f t="shared" si="9"/>
        <v/>
      </c>
      <c r="S23" s="542" t="str">
        <f t="shared" si="10"/>
        <v/>
      </c>
      <c r="T23" s="543" t="str">
        <f t="shared" si="11"/>
        <v/>
      </c>
      <c r="U23" s="544" t="str">
        <f t="shared" si="12"/>
        <v/>
      </c>
      <c r="V23" s="552" t="e">
        <f t="shared" si="13"/>
        <v>#VALUE!</v>
      </c>
      <c r="W23" s="553" t="e">
        <f t="shared" si="14"/>
        <v>#VALUE!</v>
      </c>
      <c r="X23" s="554"/>
      <c r="Y23" s="548" t="e">
        <f t="shared" si="4"/>
        <v>#VALUE!</v>
      </c>
      <c r="Z23" s="549"/>
      <c r="AA23" s="1490" t="str">
        <f t="shared" ca="1" si="5"/>
        <v/>
      </c>
      <c r="AB23" s="1495">
        <f t="shared" ca="1" si="6"/>
        <v>0</v>
      </c>
    </row>
    <row r="24" spans="2:29" x14ac:dyDescent="0.3">
      <c r="B24" s="551" t="s">
        <v>701</v>
      </c>
      <c r="C24" s="535"/>
      <c r="D24" s="535"/>
      <c r="E24" s="537"/>
      <c r="F24" s="538"/>
      <c r="G24" s="539"/>
      <c r="H24" s="540"/>
      <c r="I24" s="540"/>
      <c r="J24" s="540"/>
      <c r="K24" s="540"/>
      <c r="L24" s="540"/>
      <c r="M24" s="540"/>
      <c r="N24" s="540"/>
      <c r="O24" s="541"/>
      <c r="P24" s="1364" t="str">
        <f t="shared" si="7"/>
        <v/>
      </c>
      <c r="Q24" s="543" t="str">
        <f t="shared" si="8"/>
        <v/>
      </c>
      <c r="R24" s="544" t="str">
        <f t="shared" si="9"/>
        <v/>
      </c>
      <c r="S24" s="542" t="str">
        <f t="shared" si="10"/>
        <v/>
      </c>
      <c r="T24" s="543" t="str">
        <f t="shared" si="11"/>
        <v/>
      </c>
      <c r="U24" s="544" t="str">
        <f t="shared" si="12"/>
        <v/>
      </c>
      <c r="V24" s="552" t="e">
        <f t="shared" si="13"/>
        <v>#VALUE!</v>
      </c>
      <c r="W24" s="553" t="e">
        <f t="shared" si="14"/>
        <v>#VALUE!</v>
      </c>
      <c r="X24" s="554"/>
      <c r="Y24" s="548" t="e">
        <f t="shared" si="4"/>
        <v>#VALUE!</v>
      </c>
      <c r="Z24" s="549"/>
      <c r="AA24" s="1490" t="str">
        <f t="shared" ca="1" si="5"/>
        <v/>
      </c>
      <c r="AB24" s="1495">
        <f t="shared" ca="1" si="6"/>
        <v>0</v>
      </c>
    </row>
    <row r="25" spans="2:29" ht="17.25" thickBot="1" x14ac:dyDescent="0.35">
      <c r="B25" s="555" t="s">
        <v>702</v>
      </c>
      <c r="C25" s="556"/>
      <c r="D25" s="556"/>
      <c r="E25" s="557"/>
      <c r="F25" s="558"/>
      <c r="G25" s="559"/>
      <c r="H25" s="560"/>
      <c r="I25" s="560"/>
      <c r="J25" s="560"/>
      <c r="K25" s="560"/>
      <c r="L25" s="560"/>
      <c r="M25" s="560"/>
      <c r="N25" s="560"/>
      <c r="O25" s="561"/>
      <c r="P25" s="1393" t="str">
        <f t="shared" si="7"/>
        <v/>
      </c>
      <c r="Q25" s="563" t="str">
        <f t="shared" si="8"/>
        <v/>
      </c>
      <c r="R25" s="564" t="str">
        <f t="shared" si="9"/>
        <v/>
      </c>
      <c r="S25" s="562" t="str">
        <f t="shared" si="10"/>
        <v/>
      </c>
      <c r="T25" s="563" t="str">
        <f t="shared" si="11"/>
        <v/>
      </c>
      <c r="U25" s="564" t="str">
        <f t="shared" si="12"/>
        <v/>
      </c>
      <c r="V25" s="565" t="e">
        <f t="shared" si="13"/>
        <v>#VALUE!</v>
      </c>
      <c r="W25" s="566" t="e">
        <f t="shared" si="14"/>
        <v>#VALUE!</v>
      </c>
      <c r="X25" s="567"/>
      <c r="Y25" s="568" t="e">
        <f t="shared" si="4"/>
        <v>#VALUE!</v>
      </c>
      <c r="Z25" s="569"/>
      <c r="AA25" s="1491" t="str">
        <f t="shared" ca="1" si="5"/>
        <v/>
      </c>
      <c r="AB25" s="1496">
        <f t="shared" ca="1" si="6"/>
        <v>0</v>
      </c>
    </row>
    <row r="28" spans="2:29" x14ac:dyDescent="0.3">
      <c r="Y28" s="1612" t="s">
        <v>546</v>
      </c>
      <c r="Z28" s="1612"/>
      <c r="AA28" s="1612"/>
      <c r="AB28" s="1612"/>
      <c r="AC28" s="524"/>
    </row>
    <row r="29" spans="2:29" x14ac:dyDescent="0.3">
      <c r="X29" s="1442" t="s">
        <v>688</v>
      </c>
      <c r="Y29" s="1441" t="s">
        <v>40</v>
      </c>
      <c r="Z29" s="1612" t="s">
        <v>547</v>
      </c>
      <c r="AA29" s="1612"/>
      <c r="AB29" s="1612"/>
      <c r="AC29" s="524"/>
    </row>
    <row r="30" spans="2:29" x14ac:dyDescent="0.3">
      <c r="X30" s="1442" t="s">
        <v>683</v>
      </c>
      <c r="Y30" s="1441" t="s">
        <v>41</v>
      </c>
      <c r="Z30" s="1612" t="s">
        <v>548</v>
      </c>
      <c r="AA30" s="1612"/>
      <c r="AB30" s="1612"/>
      <c r="AC30" s="524"/>
    </row>
    <row r="31" spans="2:29" x14ac:dyDescent="0.3">
      <c r="X31" s="1442" t="s">
        <v>684</v>
      </c>
      <c r="Y31" s="1441" t="s">
        <v>42</v>
      </c>
      <c r="Z31" s="1612" t="s">
        <v>549</v>
      </c>
      <c r="AA31" s="1612"/>
      <c r="AB31" s="1612"/>
      <c r="AC31" s="524"/>
    </row>
    <row r="32" spans="2:29" x14ac:dyDescent="0.3">
      <c r="X32" s="1442" t="s">
        <v>685</v>
      </c>
      <c r="Y32" s="1442" t="s">
        <v>45</v>
      </c>
      <c r="Z32" s="1611" t="s">
        <v>553</v>
      </c>
      <c r="AA32" s="1611"/>
      <c r="AB32" s="1612"/>
      <c r="AC32" s="524"/>
    </row>
    <row r="33" spans="3:29" x14ac:dyDescent="0.3">
      <c r="X33" s="1442" t="s">
        <v>710</v>
      </c>
      <c r="Y33" s="1442" t="s">
        <v>44</v>
      </c>
      <c r="Z33" s="1611" t="s">
        <v>552</v>
      </c>
      <c r="AA33" s="1611"/>
      <c r="AB33" s="1612"/>
      <c r="AC33" s="524"/>
    </row>
    <row r="34" spans="3:29" x14ac:dyDescent="0.3">
      <c r="X34" s="1442" t="s">
        <v>686</v>
      </c>
      <c r="Y34" s="1442" t="s">
        <v>9</v>
      </c>
      <c r="Z34" s="1611" t="s">
        <v>551</v>
      </c>
      <c r="AA34" s="1611"/>
      <c r="AB34" s="1612"/>
      <c r="AC34" s="524"/>
    </row>
    <row r="35" spans="3:29" x14ac:dyDescent="0.3">
      <c r="X35" s="1442" t="s">
        <v>687</v>
      </c>
      <c r="Y35" s="1442" t="s">
        <v>43</v>
      </c>
      <c r="Z35" s="1611" t="s">
        <v>550</v>
      </c>
      <c r="AA35" s="1611"/>
      <c r="AB35" s="1612"/>
    </row>
    <row r="36" spans="3:29" x14ac:dyDescent="0.3">
      <c r="C36" s="587"/>
    </row>
    <row r="37" spans="3:29" x14ac:dyDescent="0.3">
      <c r="C37" s="587"/>
    </row>
    <row r="38" spans="3:29" x14ac:dyDescent="0.3">
      <c r="C38" s="587"/>
    </row>
    <row r="60" spans="1:30" ht="18" x14ac:dyDescent="0.35">
      <c r="AD60" s="573"/>
    </row>
    <row r="61" spans="1:30" ht="18" x14ac:dyDescent="0.35">
      <c r="A61" s="570" t="s">
        <v>570</v>
      </c>
      <c r="B61" s="571"/>
      <c r="C61" s="571"/>
      <c r="D61" s="571"/>
      <c r="E61" s="571"/>
      <c r="F61" s="571"/>
      <c r="G61" s="571"/>
      <c r="H61" s="571"/>
      <c r="I61" s="571"/>
      <c r="J61" s="571"/>
      <c r="K61" s="571"/>
      <c r="L61" s="571"/>
      <c r="M61" s="571"/>
      <c r="N61" s="571"/>
      <c r="O61" s="571"/>
      <c r="P61" s="571"/>
      <c r="Q61" s="572"/>
      <c r="R61" s="572"/>
      <c r="S61" s="571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</row>
    <row r="62" spans="1:30" ht="18" x14ac:dyDescent="0.35">
      <c r="A62" s="574" t="s">
        <v>571</v>
      </c>
      <c r="B62" s="571"/>
      <c r="C62" s="571"/>
      <c r="D62" s="571"/>
      <c r="E62" s="571"/>
      <c r="F62" s="571"/>
      <c r="G62" s="571"/>
      <c r="H62" s="571"/>
      <c r="I62" s="571"/>
      <c r="J62" s="571"/>
      <c r="K62" s="571"/>
      <c r="L62" s="571"/>
      <c r="M62" s="571"/>
      <c r="N62" s="571"/>
      <c r="O62" s="571"/>
      <c r="P62" s="571"/>
      <c r="Q62" s="572"/>
      <c r="R62" s="572"/>
      <c r="S62" s="571"/>
      <c r="T62" s="573"/>
      <c r="U62" s="573"/>
      <c r="V62" s="573"/>
      <c r="W62" s="573"/>
      <c r="X62" s="573"/>
      <c r="Y62" s="573"/>
      <c r="Z62" s="572" t="s">
        <v>272</v>
      </c>
      <c r="AA62" s="572"/>
      <c r="AB62" s="573"/>
      <c r="AC62" s="573"/>
      <c r="AD62" s="573"/>
    </row>
    <row r="63" spans="1:30" ht="18" x14ac:dyDescent="0.35">
      <c r="A63" s="575" t="s">
        <v>607</v>
      </c>
      <c r="B63" s="571"/>
      <c r="C63" s="571"/>
      <c r="D63" s="571"/>
      <c r="E63" s="571"/>
      <c r="F63" s="571"/>
      <c r="G63" s="571"/>
      <c r="H63" s="571"/>
      <c r="I63" s="571"/>
      <c r="J63" s="571"/>
      <c r="K63" s="571"/>
      <c r="L63" s="571"/>
      <c r="M63" s="571"/>
      <c r="N63" s="571"/>
      <c r="O63" s="571"/>
      <c r="P63" s="571"/>
      <c r="Q63" s="572"/>
      <c r="R63" s="572"/>
      <c r="S63" s="571"/>
      <c r="T63" s="573"/>
      <c r="U63" s="573"/>
      <c r="V63" s="573"/>
      <c r="W63" s="573"/>
      <c r="X63" s="573"/>
      <c r="Y63" s="573"/>
      <c r="Z63" s="572" t="s">
        <v>274</v>
      </c>
      <c r="AA63" s="572"/>
      <c r="AB63" s="573"/>
      <c r="AC63" s="573"/>
      <c r="AD63" s="573"/>
    </row>
    <row r="64" spans="1:30" ht="18" x14ac:dyDescent="0.35">
      <c r="A64" s="575"/>
      <c r="B64" s="571"/>
      <c r="C64" s="571"/>
      <c r="D64" s="571"/>
      <c r="E64" s="571"/>
      <c r="F64" s="571"/>
      <c r="G64" s="571"/>
      <c r="H64" s="571"/>
      <c r="I64" s="571"/>
      <c r="J64" s="571"/>
      <c r="K64" s="571"/>
      <c r="L64" s="571"/>
      <c r="M64" s="571"/>
      <c r="N64" s="571"/>
      <c r="O64" s="571"/>
      <c r="P64" s="571"/>
      <c r="Q64" s="572"/>
      <c r="R64" s="572"/>
      <c r="S64" s="571"/>
      <c r="T64" s="573"/>
      <c r="U64" s="573"/>
      <c r="V64" s="573"/>
      <c r="W64" s="573"/>
      <c r="X64" s="573"/>
      <c r="Y64" s="573"/>
      <c r="Z64" s="572" t="s">
        <v>273</v>
      </c>
      <c r="AA64" s="572"/>
      <c r="AB64" s="573"/>
      <c r="AC64" s="573"/>
      <c r="AD64" s="573"/>
    </row>
    <row r="65" spans="1:30" ht="18" x14ac:dyDescent="0.35">
      <c r="A65" s="575" t="s">
        <v>572</v>
      </c>
      <c r="B65" s="571"/>
      <c r="C65" s="571"/>
      <c r="D65" s="571"/>
      <c r="E65" s="571"/>
      <c r="F65" s="571"/>
      <c r="G65" s="571"/>
      <c r="H65" s="571"/>
      <c r="I65" s="571"/>
      <c r="J65" s="571"/>
      <c r="K65" s="571"/>
      <c r="L65" s="571"/>
      <c r="M65" s="571"/>
      <c r="N65" s="571"/>
      <c r="O65" s="571"/>
      <c r="P65" s="571"/>
      <c r="Q65" s="572"/>
      <c r="R65" s="572"/>
      <c r="S65" s="571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</row>
    <row r="66" spans="1:30" ht="18" x14ac:dyDescent="0.35">
      <c r="A66" s="575" t="s">
        <v>608</v>
      </c>
      <c r="D66" s="571"/>
      <c r="E66" s="573"/>
      <c r="F66" s="573"/>
      <c r="G66" s="573"/>
      <c r="H66" s="571"/>
      <c r="I66" s="571"/>
      <c r="J66" s="571"/>
      <c r="K66" s="571"/>
      <c r="L66" s="571"/>
      <c r="M66" s="571"/>
      <c r="N66" s="571"/>
      <c r="O66" s="571"/>
      <c r="P66" s="571"/>
      <c r="Q66" s="572"/>
      <c r="R66" s="572"/>
      <c r="S66" s="571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</row>
    <row r="67" spans="1:30" ht="18" x14ac:dyDescent="0.35">
      <c r="A67" s="575" t="s">
        <v>574</v>
      </c>
      <c r="D67" s="571"/>
      <c r="E67" s="573"/>
      <c r="F67" s="573"/>
      <c r="G67" s="573"/>
      <c r="H67" s="571"/>
      <c r="I67" s="571"/>
      <c r="J67" s="571"/>
      <c r="K67" s="571"/>
      <c r="L67" s="571"/>
      <c r="M67" s="571"/>
      <c r="N67" s="571"/>
      <c r="O67" s="571"/>
      <c r="P67" s="571"/>
      <c r="Q67" s="572"/>
      <c r="R67" s="572"/>
      <c r="S67" s="571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</row>
    <row r="68" spans="1:30" ht="18" x14ac:dyDescent="0.35">
      <c r="A68" s="575" t="s">
        <v>619</v>
      </c>
      <c r="C68" s="576"/>
      <c r="D68" s="571"/>
      <c r="E68" s="573"/>
      <c r="F68" s="573"/>
      <c r="G68" s="573"/>
      <c r="H68" s="571"/>
      <c r="I68" s="571"/>
      <c r="J68" s="571"/>
      <c r="K68" s="571"/>
      <c r="L68" s="571"/>
      <c r="M68" s="571"/>
      <c r="N68" s="571"/>
      <c r="O68" s="571"/>
      <c r="P68" s="571"/>
      <c r="Q68" s="572"/>
      <c r="R68" s="572"/>
      <c r="S68" s="571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</row>
    <row r="69" spans="1:30" ht="18" x14ac:dyDescent="0.35">
      <c r="A69" s="575" t="s">
        <v>620</v>
      </c>
      <c r="C69" s="576"/>
      <c r="D69" s="571"/>
      <c r="E69" s="573"/>
      <c r="F69" s="573"/>
      <c r="G69" s="573"/>
      <c r="H69" s="571"/>
      <c r="I69" s="571"/>
      <c r="J69" s="571"/>
      <c r="K69" s="571"/>
      <c r="L69" s="571"/>
      <c r="M69" s="571"/>
      <c r="N69" s="571"/>
      <c r="O69" s="571"/>
      <c r="P69" s="571"/>
      <c r="Q69" s="572"/>
      <c r="R69" s="572"/>
      <c r="S69" s="571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</row>
    <row r="70" spans="1:30" ht="18" x14ac:dyDescent="0.35">
      <c r="A70" s="574"/>
      <c r="B70" s="576"/>
      <c r="C70" s="576"/>
      <c r="D70" s="571"/>
      <c r="E70" s="573"/>
      <c r="F70" s="573"/>
      <c r="G70" s="573"/>
      <c r="H70" s="571"/>
      <c r="I70" s="571"/>
      <c r="J70" s="571"/>
      <c r="K70" s="571"/>
      <c r="L70" s="571"/>
      <c r="M70" s="571"/>
      <c r="N70" s="571"/>
      <c r="O70" s="571"/>
      <c r="P70" s="571"/>
      <c r="Q70" s="572"/>
      <c r="R70" s="572"/>
      <c r="S70" s="571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</row>
    <row r="71" spans="1:30" ht="18" x14ac:dyDescent="0.35">
      <c r="A71" s="574" t="s">
        <v>573</v>
      </c>
      <c r="B71" s="576"/>
      <c r="C71" s="576"/>
      <c r="D71" s="571"/>
      <c r="E71" s="573"/>
      <c r="F71" s="573"/>
      <c r="G71" s="573"/>
      <c r="H71" s="571"/>
      <c r="I71" s="571"/>
      <c r="J71" s="571"/>
      <c r="K71" s="571"/>
      <c r="L71" s="571"/>
      <c r="M71" s="571"/>
      <c r="N71" s="571"/>
      <c r="O71" s="571"/>
      <c r="P71" s="571"/>
      <c r="Q71" s="572"/>
      <c r="R71" s="572"/>
      <c r="S71" s="571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</row>
    <row r="72" spans="1:30" ht="18" x14ac:dyDescent="0.35">
      <c r="A72" s="575" t="s">
        <v>575</v>
      </c>
      <c r="B72" s="571"/>
      <c r="C72" s="571"/>
      <c r="D72" s="573"/>
      <c r="E72" s="573"/>
      <c r="F72" s="573"/>
      <c r="G72" s="573"/>
      <c r="H72" s="571"/>
      <c r="I72" s="571"/>
      <c r="J72" s="571"/>
      <c r="K72" s="571"/>
      <c r="L72" s="571"/>
      <c r="M72" s="571"/>
      <c r="N72" s="571"/>
      <c r="O72" s="571"/>
      <c r="P72" s="571"/>
      <c r="Q72" s="572"/>
      <c r="R72" s="572"/>
      <c r="S72" s="571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</row>
    <row r="73" spans="1:30" ht="18" x14ac:dyDescent="0.35">
      <c r="A73" s="575" t="s">
        <v>577</v>
      </c>
      <c r="B73" s="571"/>
      <c r="C73" s="571"/>
      <c r="E73" s="573"/>
      <c r="F73" s="573"/>
      <c r="G73" s="573"/>
      <c r="H73" s="571"/>
      <c r="I73" s="571"/>
      <c r="J73" s="571"/>
      <c r="K73" s="571"/>
      <c r="L73" s="571"/>
      <c r="M73" s="571"/>
      <c r="N73" s="571"/>
      <c r="O73" s="571"/>
      <c r="P73" s="571"/>
      <c r="Q73" s="572"/>
      <c r="R73" s="572"/>
      <c r="S73" s="571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</row>
    <row r="74" spans="1:30" ht="18" x14ac:dyDescent="0.35">
      <c r="A74" s="575" t="s">
        <v>576</v>
      </c>
      <c r="B74" s="571"/>
      <c r="C74" s="571"/>
      <c r="E74" s="573"/>
      <c r="G74" s="573"/>
      <c r="H74" s="571"/>
      <c r="I74" s="571"/>
      <c r="J74" s="571"/>
      <c r="K74" s="571"/>
      <c r="L74" s="571"/>
      <c r="M74" s="571"/>
      <c r="N74" s="571"/>
      <c r="O74" s="571"/>
      <c r="P74" s="571"/>
      <c r="Q74" s="572"/>
      <c r="R74" s="572"/>
      <c r="S74" s="571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</row>
    <row r="75" spans="1:30" ht="18" x14ac:dyDescent="0.35">
      <c r="A75" s="571"/>
      <c r="G75" s="573"/>
      <c r="H75" s="571"/>
      <c r="I75" s="571"/>
      <c r="J75" s="571"/>
      <c r="K75" s="571"/>
      <c r="L75" s="571"/>
      <c r="M75" s="571"/>
      <c r="N75" s="571"/>
      <c r="O75" s="571"/>
      <c r="P75" s="571"/>
      <c r="Q75" s="572"/>
      <c r="R75" s="572"/>
      <c r="S75" s="571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</row>
    <row r="76" spans="1:30" ht="18" x14ac:dyDescent="0.35">
      <c r="A76" s="571"/>
      <c r="B76" s="576"/>
      <c r="C76" s="576"/>
      <c r="D76" s="571"/>
      <c r="E76" s="573"/>
      <c r="F76" s="573"/>
      <c r="G76" s="573"/>
      <c r="H76" s="571"/>
      <c r="I76" s="571"/>
      <c r="J76" s="571"/>
      <c r="K76" s="571"/>
      <c r="L76" s="571"/>
      <c r="M76" s="571"/>
      <c r="N76" s="571"/>
      <c r="O76" s="571"/>
      <c r="P76" s="571"/>
      <c r="Q76" s="572"/>
      <c r="R76" s="572"/>
      <c r="S76" s="571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</row>
    <row r="77" spans="1:30" ht="18" x14ac:dyDescent="0.35">
      <c r="A77" s="571"/>
      <c r="B77" s="571"/>
      <c r="C77" s="571"/>
      <c r="E77" s="571"/>
      <c r="F77" s="571"/>
      <c r="G77" s="571"/>
      <c r="H77" s="571"/>
      <c r="I77" s="571"/>
      <c r="J77" s="571"/>
      <c r="K77" s="571"/>
      <c r="L77" s="571"/>
      <c r="M77" s="571"/>
      <c r="N77" s="571"/>
      <c r="O77" s="571"/>
      <c r="P77" s="571"/>
      <c r="Q77" s="572"/>
      <c r="R77" s="572"/>
      <c r="S77" s="571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</row>
  </sheetData>
  <mergeCells count="27">
    <mergeCell ref="AA6:AB6"/>
    <mergeCell ref="Z33:AB33"/>
    <mergeCell ref="Z32:AB32"/>
    <mergeCell ref="Z31:AB31"/>
    <mergeCell ref="Z29:AB29"/>
    <mergeCell ref="Z30:AB30"/>
    <mergeCell ref="F5:F6"/>
    <mergeCell ref="S5:U5"/>
    <mergeCell ref="X5:X6"/>
    <mergeCell ref="C5:C7"/>
    <mergeCell ref="E5:E6"/>
    <mergeCell ref="Z34:AB34"/>
    <mergeCell ref="Z35:AB35"/>
    <mergeCell ref="B2:AB2"/>
    <mergeCell ref="Y28:AB28"/>
    <mergeCell ref="F4:O4"/>
    <mergeCell ref="B5:B6"/>
    <mergeCell ref="P5:R5"/>
    <mergeCell ref="G5:O5"/>
    <mergeCell ref="D5:D6"/>
    <mergeCell ref="B3:C3"/>
    <mergeCell ref="D3:AB3"/>
    <mergeCell ref="Y5:Y6"/>
    <mergeCell ref="Z5:AB5"/>
    <mergeCell ref="C4:E4"/>
    <mergeCell ref="P4:U4"/>
    <mergeCell ref="X4:AB4"/>
  </mergeCells>
  <conditionalFormatting sqref="E8:E25">
    <cfRule type="cellIs" dxfId="28" priority="3" operator="greaterThan">
      <formula>10</formula>
    </cfRule>
  </conditionalFormatting>
  <conditionalFormatting sqref="F8:F25">
    <cfRule type="cellIs" dxfId="27" priority="2" operator="lessThan">
      <formula>80</formula>
    </cfRule>
  </conditionalFormatting>
  <conditionalFormatting sqref="H8:O25">
    <cfRule type="cellIs" dxfId="26" priority="1" operator="lessThan">
      <formula>G8</formula>
    </cfRule>
  </conditionalFormatting>
  <dataValidations count="1">
    <dataValidation type="list" allowBlank="1" showInputMessage="1" showErrorMessage="1" sqref="Z8:Z25" xr:uid="{00000000-0002-0000-0A00-000000000000}">
      <formula1>$Z$62:$Z$64</formula1>
    </dataValidation>
  </dataValidations>
  <pageMargins left="0.19685039370078741" right="0.19685039370078741" top="0.55118110236220474" bottom="0.55118110236220474" header="0.31496062992125984" footer="0.31496062992125984"/>
  <pageSetup paperSize="9" scale="47" orientation="landscape" r:id="rId1"/>
  <headerFooter>
    <oddHeader>&amp;C&amp;F</oddHeader>
    <oddFooter>&amp;LDate d'impression: &amp;D&amp;R&amp;P/&amp;N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  <pageSetUpPr fitToPage="1"/>
  </sheetPr>
  <dimension ref="A1:DD171"/>
  <sheetViews>
    <sheetView showZeros="0" zoomScale="50" zoomScaleNormal="50" workbookViewId="0">
      <pane xSplit="1" ySplit="9" topLeftCell="B10" activePane="bottomRight" state="frozen"/>
      <selection pane="topRight" activeCell="B1" sqref="B1"/>
      <selection pane="bottomLeft" activeCell="A9" sqref="A9"/>
      <selection pane="bottomRight"/>
    </sheetView>
  </sheetViews>
  <sheetFormatPr defaultColWidth="8.85546875" defaultRowHeight="15" outlineLevelRow="2" outlineLevelCol="2" x14ac:dyDescent="0.3"/>
  <cols>
    <col min="1" max="1" width="2.42578125" style="181" customWidth="1"/>
    <col min="2" max="2" width="18.5703125" style="181" customWidth="1"/>
    <col min="3" max="3" width="6.85546875" style="181" customWidth="1"/>
    <col min="4" max="6" width="5.7109375" style="181" customWidth="1" outlineLevel="1"/>
    <col min="7" max="7" width="11.28515625" style="181" customWidth="1"/>
    <col min="8" max="8" width="8.5703125" style="181" customWidth="1"/>
    <col min="9" max="9" width="9.85546875" style="181" customWidth="1"/>
    <col min="10" max="10" width="8.140625" style="181" customWidth="1"/>
    <col min="11" max="11" width="9.5703125" style="181" customWidth="1"/>
    <col min="12" max="12" width="6" style="181" customWidth="1"/>
    <col min="13" max="15" width="4.7109375" style="181" customWidth="1"/>
    <col min="16" max="16" width="15.28515625" style="181" customWidth="1"/>
    <col min="17" max="17" width="7.28515625" style="181" customWidth="1"/>
    <col min="18" max="18" width="8.5703125" style="181" customWidth="1"/>
    <col min="19" max="19" width="9.42578125" style="181" customWidth="1"/>
    <col min="20" max="25" width="7.7109375" style="181" customWidth="1"/>
    <col min="26" max="39" width="6.7109375" style="181" customWidth="1" outlineLevel="1"/>
    <col min="40" max="40" width="3.5703125" style="181" customWidth="1"/>
    <col min="41" max="41" width="10.28515625" style="181" customWidth="1" outlineLevel="1"/>
    <col min="42" max="45" width="7.7109375" style="181" customWidth="1" outlineLevel="1"/>
    <col min="46" max="46" width="9" style="181" customWidth="1" outlineLevel="1"/>
    <col min="47" max="47" width="11.28515625" style="181" customWidth="1" outlineLevel="1"/>
    <col min="48" max="48" width="7" style="181" customWidth="1" outlineLevel="1"/>
    <col min="49" max="51" width="8.7109375" style="181" customWidth="1" outlineLevel="1"/>
    <col min="52" max="52" width="7.7109375" style="181" customWidth="1" outlineLevel="1"/>
    <col min="53" max="53" width="9.28515625" style="181" customWidth="1" outlineLevel="1"/>
    <col min="54" max="54" width="10.7109375" style="181" customWidth="1" outlineLevel="1"/>
    <col min="55" max="55" width="6.7109375" style="181" customWidth="1" outlineLevel="1"/>
    <col min="56" max="60" width="7.7109375" style="181" customWidth="1"/>
    <col min="61" max="61" width="7.42578125" style="181" customWidth="1"/>
    <col min="62" max="62" width="0.140625" style="181" customWidth="1"/>
    <col min="63" max="63" width="8.85546875" style="181" customWidth="1" outlineLevel="1"/>
    <col min="64" max="64" width="7.85546875" style="181" customWidth="1" outlineLevel="1"/>
    <col min="65" max="65" width="8.42578125" style="181" customWidth="1" outlineLevel="1"/>
    <col min="66" max="66" width="9.7109375" style="181" customWidth="1" outlineLevel="1"/>
    <col min="67" max="67" width="8.28515625" style="181" customWidth="1" outlineLevel="1"/>
    <col min="68" max="72" width="7.7109375" style="181" customWidth="1" outlineLevel="1"/>
    <col min="73" max="86" width="6.7109375" style="181" customWidth="1" outlineLevel="2"/>
    <col min="87" max="87" width="2.28515625" style="181" customWidth="1" outlineLevel="1"/>
    <col min="88" max="88" width="6.7109375" style="181" customWidth="1" outlineLevel="2"/>
    <col min="89" max="89" width="10.7109375" style="181" customWidth="1" outlineLevel="2"/>
    <col min="90" max="101" width="6.7109375" style="181" customWidth="1" outlineLevel="2"/>
    <col min="102" max="102" width="1.7109375" style="181" customWidth="1" outlineLevel="1"/>
    <col min="103" max="107" width="8.85546875" style="181" customWidth="1" outlineLevel="1"/>
    <col min="108" max="108" width="10.5703125" style="181" customWidth="1" outlineLevel="1"/>
    <col min="109" max="16384" width="8.85546875" style="181"/>
  </cols>
  <sheetData>
    <row r="1" spans="1:108" ht="15.75" thickBot="1" x14ac:dyDescent="0.35"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BD1" s="200"/>
      <c r="BE1" s="200"/>
      <c r="BF1" s="200"/>
      <c r="BG1" s="200"/>
      <c r="BH1" s="200"/>
      <c r="BI1" s="200"/>
      <c r="BJ1" s="200"/>
      <c r="BM1" s="200"/>
      <c r="BN1" s="200"/>
      <c r="BO1" s="200"/>
      <c r="BP1" s="200"/>
      <c r="BQ1" s="200"/>
      <c r="BR1" s="200"/>
      <c r="BS1" s="200"/>
      <c r="BT1" s="200"/>
    </row>
    <row r="2" spans="1:108" ht="21" customHeight="1" x14ac:dyDescent="0.35">
      <c r="B2" s="1683" t="s">
        <v>343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4"/>
      <c r="AN2" s="1684"/>
      <c r="AO2" s="1684"/>
      <c r="AP2" s="1684"/>
      <c r="AQ2" s="1684"/>
      <c r="AR2" s="1684"/>
      <c r="AS2" s="1684"/>
      <c r="AT2" s="1684"/>
      <c r="AU2" s="1684"/>
      <c r="AV2" s="1684"/>
      <c r="AW2" s="1684"/>
      <c r="AX2" s="1684"/>
      <c r="AY2" s="1684"/>
      <c r="AZ2" s="1684"/>
      <c r="BA2" s="1684"/>
      <c r="BB2" s="1684"/>
      <c r="BC2" s="1684"/>
      <c r="BD2" s="1684"/>
      <c r="BE2" s="1684"/>
      <c r="BF2" s="1684"/>
      <c r="BG2" s="1684"/>
      <c r="BH2" s="1684"/>
      <c r="BI2" s="1685"/>
      <c r="BJ2" s="1264"/>
      <c r="BK2" s="1265"/>
      <c r="BL2" s="1265"/>
      <c r="BM2" s="1265"/>
      <c r="BN2" s="1265"/>
      <c r="BO2" s="1265"/>
      <c r="BP2" s="1265"/>
      <c r="BQ2" s="1265"/>
      <c r="BR2" s="1265"/>
      <c r="BS2" s="1265"/>
      <c r="BT2" s="1265"/>
      <c r="BU2" s="1265"/>
      <c r="BV2" s="1265"/>
      <c r="BW2" s="1265"/>
      <c r="BX2" s="1265"/>
      <c r="BY2" s="1265"/>
      <c r="BZ2" s="1265"/>
      <c r="CA2" s="1265"/>
      <c r="CB2" s="1265"/>
      <c r="CC2" s="1265"/>
      <c r="CD2" s="1265"/>
      <c r="CE2" s="1265"/>
      <c r="CF2" s="1265"/>
      <c r="CG2" s="1265"/>
      <c r="CH2" s="1265"/>
      <c r="CI2" s="1265"/>
      <c r="CJ2" s="1265"/>
      <c r="CK2" s="1265"/>
      <c r="CL2" s="1265"/>
      <c r="CM2" s="1265"/>
      <c r="CN2" s="1265"/>
      <c r="CO2" s="1265"/>
      <c r="CP2" s="1265"/>
      <c r="CQ2" s="1265"/>
      <c r="CR2" s="1265"/>
      <c r="CS2" s="1265"/>
      <c r="CT2" s="1265"/>
      <c r="CU2" s="1265"/>
      <c r="CV2" s="1265"/>
      <c r="CW2" s="1265"/>
      <c r="CX2" s="1265"/>
      <c r="CY2" s="1266"/>
      <c r="CZ2" s="1266"/>
      <c r="DA2" s="1266"/>
      <c r="DB2" s="1266"/>
      <c r="DC2" s="1266"/>
      <c r="DD2" s="1267"/>
    </row>
    <row r="3" spans="1:108" s="758" customFormat="1" ht="21" customHeight="1" thickBot="1" x14ac:dyDescent="0.4">
      <c r="B3" s="523" t="s">
        <v>320</v>
      </c>
      <c r="C3" s="1686" t="str">
        <f>'Manuel d''utilisation'!C3</f>
        <v>BOF_SL_6000: Rue de la Station, 666 à 4308 Manage</v>
      </c>
      <c r="D3" s="1686"/>
      <c r="E3" s="1686"/>
      <c r="F3" s="1686"/>
      <c r="G3" s="1686"/>
      <c r="H3" s="1686"/>
      <c r="I3" s="1686"/>
      <c r="J3" s="1686"/>
      <c r="K3" s="1686"/>
      <c r="L3" s="1686"/>
      <c r="M3" s="1686"/>
      <c r="N3" s="1686"/>
      <c r="O3" s="1686"/>
      <c r="P3" s="1686"/>
      <c r="Q3" s="1686"/>
      <c r="R3" s="1686"/>
      <c r="S3" s="1686"/>
      <c r="T3" s="1686"/>
      <c r="U3" s="1686"/>
      <c r="V3" s="1686"/>
      <c r="W3" s="1686"/>
      <c r="X3" s="1686"/>
      <c r="Y3" s="1686"/>
      <c r="Z3" s="1686"/>
      <c r="AA3" s="1686"/>
      <c r="AB3" s="1686"/>
      <c r="AC3" s="1686"/>
      <c r="AD3" s="1686"/>
      <c r="AE3" s="1686"/>
      <c r="AF3" s="1686"/>
      <c r="AG3" s="1686"/>
      <c r="AH3" s="1686"/>
      <c r="AI3" s="1686"/>
      <c r="AJ3" s="1686"/>
      <c r="AK3" s="1686"/>
      <c r="AL3" s="1686"/>
      <c r="AM3" s="1686"/>
      <c r="AN3" s="1686"/>
      <c r="AO3" s="1686"/>
      <c r="AP3" s="1686"/>
      <c r="AQ3" s="1686"/>
      <c r="AR3" s="1686"/>
      <c r="AS3" s="1686"/>
      <c r="AT3" s="1686"/>
      <c r="AU3" s="1686"/>
      <c r="AV3" s="1686"/>
      <c r="AW3" s="1686"/>
      <c r="AX3" s="1686"/>
      <c r="AY3" s="1686"/>
      <c r="AZ3" s="1686"/>
      <c r="BA3" s="1686"/>
      <c r="BB3" s="1686"/>
      <c r="BC3" s="1686"/>
      <c r="BD3" s="1686"/>
      <c r="BE3" s="1686"/>
      <c r="BF3" s="1686"/>
      <c r="BG3" s="1686"/>
      <c r="BH3" s="1686"/>
      <c r="BI3" s="1687"/>
      <c r="BJ3" s="1268"/>
      <c r="BK3" s="1250"/>
      <c r="BL3" s="1250"/>
      <c r="BM3" s="1250"/>
      <c r="BN3" s="1250"/>
      <c r="BO3" s="1250"/>
      <c r="BP3" s="1250"/>
      <c r="BQ3" s="1250"/>
      <c r="BR3" s="1250"/>
      <c r="BS3" s="1250"/>
      <c r="BT3" s="1250"/>
      <c r="BU3" s="1250"/>
      <c r="BV3" s="1250"/>
      <c r="BW3" s="1250"/>
      <c r="BX3" s="1250"/>
      <c r="BY3" s="1250"/>
      <c r="BZ3" s="1250"/>
      <c r="CA3" s="1250"/>
      <c r="CB3" s="1250"/>
      <c r="CC3" s="1250"/>
      <c r="CD3" s="1250"/>
      <c r="CE3" s="1250"/>
      <c r="CF3" s="1250"/>
      <c r="CG3" s="1250"/>
      <c r="CH3" s="1250"/>
      <c r="CI3" s="1250"/>
      <c r="CJ3" s="1250"/>
      <c r="CK3" s="1250"/>
      <c r="CL3" s="1250"/>
      <c r="CM3" s="1250"/>
      <c r="CN3" s="1250"/>
      <c r="CO3" s="1250"/>
      <c r="CP3" s="1250"/>
      <c r="CQ3" s="1250"/>
      <c r="CR3" s="1250"/>
      <c r="CS3" s="1250"/>
      <c r="CT3" s="1250"/>
      <c r="CU3" s="1250"/>
      <c r="CV3" s="1250"/>
      <c r="CW3" s="1250"/>
      <c r="CX3" s="1250"/>
      <c r="CY3" s="1251"/>
      <c r="CZ3" s="1251"/>
      <c r="DA3" s="1251"/>
      <c r="DB3" s="1251"/>
      <c r="DC3" s="1251"/>
      <c r="DD3" s="1252"/>
    </row>
    <row r="4" spans="1:108" s="758" customFormat="1" ht="21" customHeight="1" thickBot="1" x14ac:dyDescent="0.35">
      <c r="B4" s="301" t="s">
        <v>613</v>
      </c>
      <c r="C4" s="1697" t="str">
        <f>K8</f>
        <v>II</v>
      </c>
      <c r="D4" s="1698"/>
      <c r="E4" s="1698"/>
      <c r="F4" s="1699"/>
      <c r="G4" s="1706" t="s">
        <v>637</v>
      </c>
      <c r="H4" s="1707"/>
      <c r="I4" s="1708"/>
      <c r="J4" s="1274">
        <f>'Manuel d''utilisation'!C10</f>
        <v>3</v>
      </c>
      <c r="K4" s="1688"/>
      <c r="L4" s="1689"/>
      <c r="M4" s="1689"/>
      <c r="N4" s="1689"/>
      <c r="O4" s="1690"/>
      <c r="P4" s="1272" t="s">
        <v>638</v>
      </c>
      <c r="Q4" s="1275">
        <f>'Manuel d''utilisation'!C11</f>
        <v>7</v>
      </c>
      <c r="R4" s="1731">
        <f>'Manuel d''utilisation'!AU11</f>
        <v>0</v>
      </c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3"/>
      <c r="BJ4" s="1253"/>
      <c r="BK4" s="1253"/>
      <c r="BL4" s="1253"/>
      <c r="BM4" s="1253"/>
      <c r="BN4" s="1253"/>
      <c r="BO4" s="1253"/>
      <c r="BP4" s="1253"/>
      <c r="BQ4" s="1253"/>
      <c r="BR4" s="1253"/>
      <c r="BS4" s="1253"/>
      <c r="BT4" s="1253"/>
      <c r="BU4" s="1253"/>
      <c r="BV4" s="1253"/>
      <c r="BW4" s="1253"/>
      <c r="BX4" s="1253"/>
      <c r="BY4" s="1253"/>
      <c r="BZ4" s="1253"/>
      <c r="CA4" s="1253"/>
      <c r="CB4" s="1253"/>
      <c r="CC4" s="1253"/>
      <c r="CD4" s="1253"/>
      <c r="CE4" s="1253"/>
      <c r="CF4" s="1253"/>
      <c r="CG4" s="1253"/>
      <c r="CH4" s="1253"/>
      <c r="CI4" s="1253"/>
      <c r="CJ4" s="1253"/>
      <c r="CK4" s="1253"/>
      <c r="CL4" s="1253"/>
      <c r="CM4" s="1253"/>
      <c r="CN4" s="1253"/>
      <c r="CO4" s="1253"/>
      <c r="CP4" s="1253"/>
      <c r="CQ4" s="1253"/>
      <c r="CR4" s="1253"/>
      <c r="CS4" s="1253"/>
      <c r="CT4" s="1253"/>
      <c r="CU4" s="1253"/>
      <c r="CV4" s="1253"/>
      <c r="CW4" s="1253"/>
      <c r="CX4" s="1253"/>
      <c r="CY4" s="1253"/>
      <c r="CZ4" s="1253"/>
      <c r="DA4" s="1253"/>
      <c r="DB4" s="1253"/>
      <c r="DC4" s="1253"/>
      <c r="DD4" s="1254"/>
    </row>
    <row r="5" spans="1:108" s="316" customFormat="1" ht="25.9" customHeight="1" thickBot="1" x14ac:dyDescent="0.35">
      <c r="B5" s="1700" t="s">
        <v>380</v>
      </c>
      <c r="C5" s="1701"/>
      <c r="D5" s="1701"/>
      <c r="E5" s="1701"/>
      <c r="F5" s="1701"/>
      <c r="G5" s="1701"/>
      <c r="H5" s="1701"/>
      <c r="I5" s="1701"/>
      <c r="J5" s="1702"/>
      <c r="K5" s="1700" t="s">
        <v>47</v>
      </c>
      <c r="L5" s="1701"/>
      <c r="M5" s="1701"/>
      <c r="N5" s="1701"/>
      <c r="O5" s="1702"/>
      <c r="P5" s="1725" t="s">
        <v>382</v>
      </c>
      <c r="Q5" s="1725" t="s">
        <v>384</v>
      </c>
      <c r="R5" s="1723" t="s">
        <v>427</v>
      </c>
      <c r="S5" s="1723"/>
      <c r="T5" s="1723"/>
      <c r="U5" s="1723"/>
      <c r="V5" s="1723"/>
      <c r="W5" s="1723"/>
      <c r="X5" s="1723"/>
      <c r="Y5" s="1723"/>
      <c r="Z5" s="1723"/>
      <c r="AA5" s="1723"/>
      <c r="AB5" s="1723"/>
      <c r="AC5" s="1723"/>
      <c r="AD5" s="1723"/>
      <c r="AE5" s="1723"/>
      <c r="AF5" s="1723"/>
      <c r="AG5" s="1723"/>
      <c r="AH5" s="1723"/>
      <c r="AI5" s="1723"/>
      <c r="AJ5" s="1723"/>
      <c r="AK5" s="1723"/>
      <c r="AL5" s="1723"/>
      <c r="AM5" s="1723"/>
      <c r="AN5" s="1723"/>
      <c r="AO5" s="1723"/>
      <c r="AP5" s="1723"/>
      <c r="AQ5" s="1723"/>
      <c r="AR5" s="1723"/>
      <c r="AS5" s="1723"/>
      <c r="AT5" s="1723"/>
      <c r="AU5" s="1723"/>
      <c r="AV5" s="1723"/>
      <c r="AW5" s="1723"/>
      <c r="AX5" s="1723"/>
      <c r="AY5" s="1723"/>
      <c r="AZ5" s="1723"/>
      <c r="BA5" s="1723"/>
      <c r="BB5" s="1723"/>
      <c r="BC5" s="1723"/>
      <c r="BD5" s="1723"/>
      <c r="BE5" s="1723"/>
      <c r="BF5" s="1723"/>
      <c r="BG5" s="1723"/>
      <c r="BH5" s="1723"/>
      <c r="BI5" s="1724"/>
      <c r="BJ5" s="615"/>
      <c r="BK5" s="1749" t="s">
        <v>416</v>
      </c>
      <c r="BL5" s="1750"/>
      <c r="BM5" s="1749" t="s">
        <v>426</v>
      </c>
      <c r="BN5" s="1750"/>
      <c r="BO5" s="1750"/>
      <c r="BP5" s="1750"/>
      <c r="BQ5" s="1750"/>
      <c r="BR5" s="1750"/>
      <c r="BS5" s="1750"/>
      <c r="BT5" s="1750"/>
      <c r="BU5" s="1750"/>
      <c r="BV5" s="1750"/>
      <c r="BW5" s="1750"/>
      <c r="BX5" s="1750"/>
      <c r="BY5" s="1750"/>
      <c r="BZ5" s="1750"/>
      <c r="CA5" s="1750"/>
      <c r="CB5" s="1750"/>
      <c r="CC5" s="1750"/>
      <c r="CD5" s="1750"/>
      <c r="CE5" s="1750"/>
      <c r="CF5" s="1750"/>
      <c r="CG5" s="1750"/>
      <c r="CH5" s="1750"/>
      <c r="CI5" s="1750"/>
      <c r="CJ5" s="1750"/>
      <c r="CK5" s="1750"/>
      <c r="CL5" s="1750"/>
      <c r="CM5" s="1750"/>
      <c r="CN5" s="1750"/>
      <c r="CO5" s="1750"/>
      <c r="CP5" s="1750"/>
      <c r="CQ5" s="1750"/>
      <c r="CR5" s="1750"/>
      <c r="CS5" s="1750"/>
      <c r="CT5" s="1750"/>
      <c r="CU5" s="1750"/>
      <c r="CV5" s="1750"/>
      <c r="CW5" s="1750"/>
      <c r="CX5" s="1750"/>
      <c r="CY5" s="1751"/>
      <c r="CZ5" s="1751"/>
      <c r="DA5" s="1751"/>
      <c r="DB5" s="1751"/>
      <c r="DC5" s="1751"/>
      <c r="DD5" s="1752"/>
    </row>
    <row r="6" spans="1:108" s="316" customFormat="1" ht="28.15" customHeight="1" thickBot="1" x14ac:dyDescent="0.35">
      <c r="B6" s="1703"/>
      <c r="C6" s="1704"/>
      <c r="D6" s="1704"/>
      <c r="E6" s="1704"/>
      <c r="F6" s="1704"/>
      <c r="G6" s="1704"/>
      <c r="H6" s="1704"/>
      <c r="I6" s="1704"/>
      <c r="J6" s="1705"/>
      <c r="K6" s="1703"/>
      <c r="L6" s="1704"/>
      <c r="M6" s="1704"/>
      <c r="N6" s="1704"/>
      <c r="O6" s="1705"/>
      <c r="P6" s="1726"/>
      <c r="Q6" s="1726"/>
      <c r="R6" s="1727" t="s">
        <v>174</v>
      </c>
      <c r="S6" s="1717"/>
      <c r="T6" s="1691" t="s">
        <v>385</v>
      </c>
      <c r="U6" s="1692"/>
      <c r="V6" s="1692"/>
      <c r="W6" s="1692"/>
      <c r="X6" s="1692"/>
      <c r="Y6" s="1693"/>
      <c r="Z6" s="1694" t="s">
        <v>392</v>
      </c>
      <c r="AA6" s="1695"/>
      <c r="AB6" s="1695"/>
      <c r="AC6" s="1695"/>
      <c r="AD6" s="1695"/>
      <c r="AE6" s="1695"/>
      <c r="AF6" s="1695"/>
      <c r="AG6" s="1695"/>
      <c r="AH6" s="1695"/>
      <c r="AI6" s="1695"/>
      <c r="AJ6" s="1695"/>
      <c r="AK6" s="1695"/>
      <c r="AL6" s="1695"/>
      <c r="AM6" s="1696"/>
      <c r="AN6" s="186"/>
      <c r="AO6" s="186"/>
      <c r="AP6" s="1715" t="s">
        <v>410</v>
      </c>
      <c r="AQ6" s="1716"/>
      <c r="AR6" s="1716"/>
      <c r="AS6" s="1716"/>
      <c r="AT6" s="1716"/>
      <c r="AU6" s="1716"/>
      <c r="AV6" s="1716"/>
      <c r="AW6" s="1716"/>
      <c r="AX6" s="1716"/>
      <c r="AY6" s="1716"/>
      <c r="AZ6" s="1716"/>
      <c r="BA6" s="1716"/>
      <c r="BB6" s="1716"/>
      <c r="BC6" s="1717"/>
      <c r="BD6" s="1712" t="s">
        <v>143</v>
      </c>
      <c r="BE6" s="1713"/>
      <c r="BF6" s="1713"/>
      <c r="BG6" s="1713"/>
      <c r="BH6" s="1713"/>
      <c r="BI6" s="1714"/>
      <c r="BJ6" s="761"/>
      <c r="BK6" s="1709" t="s">
        <v>417</v>
      </c>
      <c r="BL6" s="1710"/>
      <c r="BM6" s="1709" t="s">
        <v>391</v>
      </c>
      <c r="BN6" s="1710"/>
      <c r="BO6" s="1709" t="s">
        <v>385</v>
      </c>
      <c r="BP6" s="1710"/>
      <c r="BQ6" s="1710"/>
      <c r="BR6" s="1710"/>
      <c r="BS6" s="1710"/>
      <c r="BT6" s="1711"/>
      <c r="BU6" s="1709" t="s">
        <v>392</v>
      </c>
      <c r="BV6" s="1721"/>
      <c r="BW6" s="1721"/>
      <c r="BX6" s="1721"/>
      <c r="BY6" s="1721"/>
      <c r="BZ6" s="1721"/>
      <c r="CA6" s="1721"/>
      <c r="CB6" s="1721"/>
      <c r="CC6" s="1721"/>
      <c r="CD6" s="1721"/>
      <c r="CE6" s="1721"/>
      <c r="CF6" s="1721"/>
      <c r="CG6" s="1721"/>
      <c r="CH6" s="1722"/>
      <c r="CI6" s="762"/>
      <c r="CJ6" s="1718" t="s">
        <v>410</v>
      </c>
      <c r="CK6" s="1719"/>
      <c r="CL6" s="1719"/>
      <c r="CM6" s="1719"/>
      <c r="CN6" s="1719"/>
      <c r="CO6" s="1719"/>
      <c r="CP6" s="1719"/>
      <c r="CQ6" s="1719"/>
      <c r="CR6" s="1719"/>
      <c r="CS6" s="1719"/>
      <c r="CT6" s="1719"/>
      <c r="CU6" s="1719"/>
      <c r="CV6" s="1719"/>
      <c r="CW6" s="1720"/>
      <c r="CX6" s="763"/>
      <c r="CY6" s="1728" t="s">
        <v>143</v>
      </c>
      <c r="CZ6" s="1729"/>
      <c r="DA6" s="1729"/>
      <c r="DB6" s="1729"/>
      <c r="DC6" s="1729"/>
      <c r="DD6" s="1730"/>
    </row>
    <row r="7" spans="1:108" s="327" customFormat="1" ht="123.6" customHeight="1" thickBot="1" x14ac:dyDescent="0.35">
      <c r="B7" s="252" t="s">
        <v>376</v>
      </c>
      <c r="C7" s="253" t="s">
        <v>377</v>
      </c>
      <c r="D7" s="253" t="s">
        <v>378</v>
      </c>
      <c r="E7" s="253" t="s">
        <v>379</v>
      </c>
      <c r="F7" s="253" t="s">
        <v>624</v>
      </c>
      <c r="G7" s="253" t="s">
        <v>48</v>
      </c>
      <c r="H7" s="256" t="s">
        <v>439</v>
      </c>
      <c r="I7" s="256" t="s">
        <v>319</v>
      </c>
      <c r="J7" s="254" t="s">
        <v>116</v>
      </c>
      <c r="K7" s="252" t="s">
        <v>478</v>
      </c>
      <c r="L7" s="253" t="s">
        <v>452</v>
      </c>
      <c r="M7" s="253" t="s">
        <v>652</v>
      </c>
      <c r="N7" s="256" t="s">
        <v>440</v>
      </c>
      <c r="O7" s="254" t="s">
        <v>441</v>
      </c>
      <c r="P7" s="258" t="s">
        <v>383</v>
      </c>
      <c r="Q7" s="258" t="s">
        <v>263</v>
      </c>
      <c r="R7" s="182" t="s">
        <v>407</v>
      </c>
      <c r="S7" s="182" t="s">
        <v>408</v>
      </c>
      <c r="T7" s="252" t="s">
        <v>91</v>
      </c>
      <c r="U7" s="253" t="s">
        <v>386</v>
      </c>
      <c r="V7" s="253" t="s">
        <v>387</v>
      </c>
      <c r="W7" s="253" t="s">
        <v>388</v>
      </c>
      <c r="X7" s="253" t="s">
        <v>389</v>
      </c>
      <c r="Y7" s="254" t="s">
        <v>390</v>
      </c>
      <c r="Z7" s="185" t="s">
        <v>393</v>
      </c>
      <c r="AA7" s="183" t="s">
        <v>394</v>
      </c>
      <c r="AB7" s="183" t="s">
        <v>395</v>
      </c>
      <c r="AC7" s="183" t="s">
        <v>396</v>
      </c>
      <c r="AD7" s="183" t="s">
        <v>397</v>
      </c>
      <c r="AE7" s="183" t="s">
        <v>398</v>
      </c>
      <c r="AF7" s="183" t="s">
        <v>399</v>
      </c>
      <c r="AG7" s="183" t="s">
        <v>400</v>
      </c>
      <c r="AH7" s="183" t="s">
        <v>401</v>
      </c>
      <c r="AI7" s="183" t="s">
        <v>402</v>
      </c>
      <c r="AJ7" s="183" t="s">
        <v>403</v>
      </c>
      <c r="AK7" s="183" t="s">
        <v>404</v>
      </c>
      <c r="AL7" s="183" t="s">
        <v>405</v>
      </c>
      <c r="AM7" s="184" t="s">
        <v>406</v>
      </c>
      <c r="AN7" s="186"/>
      <c r="AO7" s="186" t="s">
        <v>585</v>
      </c>
      <c r="AP7" s="187" t="s">
        <v>393</v>
      </c>
      <c r="AQ7" s="188" t="s">
        <v>394</v>
      </c>
      <c r="AR7" s="188" t="s">
        <v>395</v>
      </c>
      <c r="AS7" s="188" t="s">
        <v>396</v>
      </c>
      <c r="AT7" s="188" t="s">
        <v>397</v>
      </c>
      <c r="AU7" s="188" t="s">
        <v>398</v>
      </c>
      <c r="AV7" s="188" t="s">
        <v>399</v>
      </c>
      <c r="AW7" s="188" t="s">
        <v>400</v>
      </c>
      <c r="AX7" s="188" t="s">
        <v>401</v>
      </c>
      <c r="AY7" s="188" t="s">
        <v>402</v>
      </c>
      <c r="AZ7" s="188" t="s">
        <v>403</v>
      </c>
      <c r="BA7" s="188" t="s">
        <v>404</v>
      </c>
      <c r="BB7" s="188" t="s">
        <v>405</v>
      </c>
      <c r="BC7" s="189" t="s">
        <v>406</v>
      </c>
      <c r="BD7" s="252" t="s">
        <v>50</v>
      </c>
      <c r="BE7" s="255" t="s">
        <v>51</v>
      </c>
      <c r="BF7" s="253" t="s">
        <v>52</v>
      </c>
      <c r="BG7" s="253" t="s">
        <v>117</v>
      </c>
      <c r="BH7" s="256" t="s">
        <v>4</v>
      </c>
      <c r="BI7" s="254" t="s">
        <v>54</v>
      </c>
      <c r="BJ7" s="186"/>
      <c r="BK7" s="317" t="s">
        <v>418</v>
      </c>
      <c r="BL7" s="184" t="s">
        <v>419</v>
      </c>
      <c r="BM7" s="182" t="s">
        <v>407</v>
      </c>
      <c r="BN7" s="182" t="s">
        <v>408</v>
      </c>
      <c r="BO7" s="183" t="s">
        <v>91</v>
      </c>
      <c r="BP7" s="183" t="s">
        <v>386</v>
      </c>
      <c r="BQ7" s="183" t="s">
        <v>387</v>
      </c>
      <c r="BR7" s="183" t="s">
        <v>388</v>
      </c>
      <c r="BS7" s="183" t="s">
        <v>389</v>
      </c>
      <c r="BT7" s="184" t="s">
        <v>390</v>
      </c>
      <c r="BU7" s="185" t="s">
        <v>393</v>
      </c>
      <c r="BV7" s="183" t="s">
        <v>394</v>
      </c>
      <c r="BW7" s="183" t="s">
        <v>395</v>
      </c>
      <c r="BX7" s="183" t="s">
        <v>396</v>
      </c>
      <c r="BY7" s="183" t="s">
        <v>397</v>
      </c>
      <c r="BZ7" s="183" t="s">
        <v>398</v>
      </c>
      <c r="CA7" s="183" t="s">
        <v>399</v>
      </c>
      <c r="CB7" s="183" t="s">
        <v>400</v>
      </c>
      <c r="CC7" s="183" t="s">
        <v>401</v>
      </c>
      <c r="CD7" s="183" t="s">
        <v>402</v>
      </c>
      <c r="CE7" s="183" t="s">
        <v>403</v>
      </c>
      <c r="CF7" s="183" t="s">
        <v>404</v>
      </c>
      <c r="CG7" s="183" t="s">
        <v>405</v>
      </c>
      <c r="CH7" s="184" t="s">
        <v>406</v>
      </c>
      <c r="CI7" s="186"/>
      <c r="CJ7" s="187" t="s">
        <v>393</v>
      </c>
      <c r="CK7" s="188" t="s">
        <v>394</v>
      </c>
      <c r="CL7" s="188" t="s">
        <v>395</v>
      </c>
      <c r="CM7" s="188" t="s">
        <v>396</v>
      </c>
      <c r="CN7" s="188" t="s">
        <v>397</v>
      </c>
      <c r="CO7" s="188" t="s">
        <v>398</v>
      </c>
      <c r="CP7" s="188" t="s">
        <v>399</v>
      </c>
      <c r="CQ7" s="188" t="s">
        <v>400</v>
      </c>
      <c r="CR7" s="188" t="s">
        <v>401</v>
      </c>
      <c r="CS7" s="188" t="s">
        <v>402</v>
      </c>
      <c r="CT7" s="188" t="s">
        <v>403</v>
      </c>
      <c r="CU7" s="188" t="s">
        <v>404</v>
      </c>
      <c r="CV7" s="188" t="s">
        <v>405</v>
      </c>
      <c r="CW7" s="189" t="s">
        <v>406</v>
      </c>
      <c r="CX7" s="767"/>
      <c r="CY7" s="185" t="s">
        <v>50</v>
      </c>
      <c r="CZ7" s="183" t="s">
        <v>51</v>
      </c>
      <c r="DA7" s="183" t="s">
        <v>52</v>
      </c>
      <c r="DB7" s="183" t="s">
        <v>117</v>
      </c>
      <c r="DC7" s="191" t="s">
        <v>4</v>
      </c>
      <c r="DD7" s="184" t="s">
        <v>54</v>
      </c>
    </row>
    <row r="8" spans="1:108" ht="21" thickBot="1" x14ac:dyDescent="0.4">
      <c r="A8" s="433"/>
      <c r="B8" s="1256" t="s">
        <v>629</v>
      </c>
      <c r="C8" s="1248"/>
      <c r="D8" s="1248"/>
      <c r="E8" s="1248"/>
      <c r="F8" s="1248"/>
      <c r="G8" s="1248"/>
      <c r="H8" s="1249"/>
      <c r="I8" s="1659" t="s">
        <v>443</v>
      </c>
      <c r="J8" s="1660"/>
      <c r="K8" s="1665" t="s">
        <v>16</v>
      </c>
      <c r="L8" s="1666"/>
      <c r="M8" s="1666"/>
      <c r="N8" s="1666"/>
      <c r="O8" s="1667"/>
      <c r="P8" s="1663" t="s">
        <v>455</v>
      </c>
      <c r="Q8" s="1664"/>
      <c r="R8" s="94" t="str">
        <f t="shared" ref="R8:AM8" si="0">INDEX(R$52:R$56,MATCH($K$8,$P$52:$P$56,0))</f>
        <v>-</v>
      </c>
      <c r="S8" s="94" t="str">
        <f t="shared" si="0"/>
        <v>-</v>
      </c>
      <c r="T8" s="95">
        <f t="shared" si="0"/>
        <v>6</v>
      </c>
      <c r="U8" s="96">
        <f t="shared" si="0"/>
        <v>21</v>
      </c>
      <c r="V8" s="96">
        <f t="shared" si="0"/>
        <v>75</v>
      </c>
      <c r="W8" s="96">
        <f t="shared" si="0"/>
        <v>75</v>
      </c>
      <c r="X8" s="96">
        <f t="shared" si="0"/>
        <v>650</v>
      </c>
      <c r="Y8" s="97">
        <f t="shared" si="0"/>
        <v>650</v>
      </c>
      <c r="Z8" s="98" t="str">
        <f t="shared" si="0"/>
        <v>-</v>
      </c>
      <c r="AA8" s="99" t="str">
        <f t="shared" si="0"/>
        <v>-</v>
      </c>
      <c r="AB8" s="99" t="str">
        <f t="shared" si="0"/>
        <v>-</v>
      </c>
      <c r="AC8" s="99" t="str">
        <f t="shared" si="0"/>
        <v>-</v>
      </c>
      <c r="AD8" s="99" t="str">
        <f t="shared" si="0"/>
        <v>-</v>
      </c>
      <c r="AE8" s="99" t="str">
        <f t="shared" si="0"/>
        <v>-</v>
      </c>
      <c r="AF8" s="99" t="str">
        <f t="shared" si="0"/>
        <v>-</v>
      </c>
      <c r="AG8" s="99" t="str">
        <f t="shared" si="0"/>
        <v>-</v>
      </c>
      <c r="AH8" s="99" t="str">
        <f t="shared" si="0"/>
        <v>-</v>
      </c>
      <c r="AI8" s="99" t="str">
        <f t="shared" si="0"/>
        <v>-</v>
      </c>
      <c r="AJ8" s="99" t="str">
        <f t="shared" si="0"/>
        <v>-</v>
      </c>
      <c r="AK8" s="99" t="str">
        <f t="shared" si="0"/>
        <v>-</v>
      </c>
      <c r="AL8" s="99" t="str">
        <f t="shared" si="0"/>
        <v>-</v>
      </c>
      <c r="AM8" s="100" t="str">
        <f t="shared" si="0"/>
        <v>-</v>
      </c>
      <c r="AN8" s="101"/>
      <c r="AO8" s="1226"/>
      <c r="AP8" s="98" t="str">
        <f t="shared" ref="AP8:BI8" si="1">INDEX(AP$52:AP$56,MATCH($K$8,$P$52:$P$56,0))</f>
        <v>-</v>
      </c>
      <c r="AQ8" s="99" t="str">
        <f t="shared" si="1"/>
        <v>-</v>
      </c>
      <c r="AR8" s="99" t="str">
        <f t="shared" si="1"/>
        <v>-</v>
      </c>
      <c r="AS8" s="99" t="str">
        <f t="shared" si="1"/>
        <v>-</v>
      </c>
      <c r="AT8" s="99" t="str">
        <f t="shared" si="1"/>
        <v>-</v>
      </c>
      <c r="AU8" s="99" t="str">
        <f t="shared" si="1"/>
        <v>-</v>
      </c>
      <c r="AV8" s="99" t="str">
        <f t="shared" si="1"/>
        <v>-</v>
      </c>
      <c r="AW8" s="99" t="str">
        <f t="shared" si="1"/>
        <v>-</v>
      </c>
      <c r="AX8" s="99" t="str">
        <f t="shared" si="1"/>
        <v>-</v>
      </c>
      <c r="AY8" s="99" t="str">
        <f t="shared" si="1"/>
        <v>-</v>
      </c>
      <c r="AZ8" s="99" t="str">
        <f t="shared" si="1"/>
        <v>-</v>
      </c>
      <c r="BA8" s="99" t="str">
        <f t="shared" si="1"/>
        <v>-</v>
      </c>
      <c r="BB8" s="99" t="str">
        <f t="shared" si="1"/>
        <v>-</v>
      </c>
      <c r="BC8" s="100" t="str">
        <f t="shared" si="1"/>
        <v>-</v>
      </c>
      <c r="BD8" s="95">
        <f t="shared" si="1"/>
        <v>0.1</v>
      </c>
      <c r="BE8" s="96">
        <f t="shared" si="1"/>
        <v>4</v>
      </c>
      <c r="BF8" s="96">
        <f t="shared" si="1"/>
        <v>0.3</v>
      </c>
      <c r="BG8" s="96">
        <f t="shared" si="1"/>
        <v>1</v>
      </c>
      <c r="BH8" s="96">
        <f t="shared" si="1"/>
        <v>1.5</v>
      </c>
      <c r="BI8" s="97">
        <f t="shared" si="1"/>
        <v>2.5</v>
      </c>
      <c r="BJ8" s="1271"/>
      <c r="BK8" s="775"/>
      <c r="BL8" s="776"/>
      <c r="BM8" s="94" t="str">
        <f t="shared" ref="BM8:CH8" si="2">R8</f>
        <v>-</v>
      </c>
      <c r="BN8" s="94" t="str">
        <f t="shared" si="2"/>
        <v>-</v>
      </c>
      <c r="BO8" s="102">
        <f t="shared" si="2"/>
        <v>6</v>
      </c>
      <c r="BP8" s="103">
        <f t="shared" si="2"/>
        <v>21</v>
      </c>
      <c r="BQ8" s="103">
        <f t="shared" si="2"/>
        <v>75</v>
      </c>
      <c r="BR8" s="103">
        <f t="shared" si="2"/>
        <v>75</v>
      </c>
      <c r="BS8" s="103">
        <f t="shared" si="2"/>
        <v>650</v>
      </c>
      <c r="BT8" s="104">
        <f t="shared" si="2"/>
        <v>650</v>
      </c>
      <c r="BU8" s="98" t="str">
        <f t="shared" si="2"/>
        <v>-</v>
      </c>
      <c r="BV8" s="99" t="str">
        <f t="shared" si="2"/>
        <v>-</v>
      </c>
      <c r="BW8" s="99" t="str">
        <f t="shared" si="2"/>
        <v>-</v>
      </c>
      <c r="BX8" s="99" t="str">
        <f t="shared" si="2"/>
        <v>-</v>
      </c>
      <c r="BY8" s="99" t="str">
        <f t="shared" si="2"/>
        <v>-</v>
      </c>
      <c r="BZ8" s="99" t="str">
        <f t="shared" si="2"/>
        <v>-</v>
      </c>
      <c r="CA8" s="99" t="str">
        <f t="shared" si="2"/>
        <v>-</v>
      </c>
      <c r="CB8" s="99" t="str">
        <f t="shared" si="2"/>
        <v>-</v>
      </c>
      <c r="CC8" s="99" t="str">
        <f t="shared" si="2"/>
        <v>-</v>
      </c>
      <c r="CD8" s="99" t="str">
        <f t="shared" si="2"/>
        <v>-</v>
      </c>
      <c r="CE8" s="99" t="str">
        <f t="shared" si="2"/>
        <v>-</v>
      </c>
      <c r="CF8" s="99" t="str">
        <f t="shared" si="2"/>
        <v>-</v>
      </c>
      <c r="CG8" s="99" t="str">
        <f t="shared" si="2"/>
        <v>-</v>
      </c>
      <c r="CH8" s="100" t="str">
        <f t="shared" si="2"/>
        <v>-</v>
      </c>
      <c r="CI8" s="105"/>
      <c r="CJ8" s="98" t="str">
        <f t="shared" ref="CJ8:CW8" si="3">AP8</f>
        <v>-</v>
      </c>
      <c r="CK8" s="99" t="str">
        <f t="shared" si="3"/>
        <v>-</v>
      </c>
      <c r="CL8" s="99" t="str">
        <f t="shared" si="3"/>
        <v>-</v>
      </c>
      <c r="CM8" s="99" t="str">
        <f t="shared" si="3"/>
        <v>-</v>
      </c>
      <c r="CN8" s="99" t="str">
        <f t="shared" si="3"/>
        <v>-</v>
      </c>
      <c r="CO8" s="99" t="str">
        <f t="shared" si="3"/>
        <v>-</v>
      </c>
      <c r="CP8" s="99" t="str">
        <f t="shared" si="3"/>
        <v>-</v>
      </c>
      <c r="CQ8" s="99" t="str">
        <f t="shared" si="3"/>
        <v>-</v>
      </c>
      <c r="CR8" s="99" t="str">
        <f t="shared" si="3"/>
        <v>-</v>
      </c>
      <c r="CS8" s="99" t="str">
        <f t="shared" si="3"/>
        <v>-</v>
      </c>
      <c r="CT8" s="99" t="str">
        <f t="shared" si="3"/>
        <v>-</v>
      </c>
      <c r="CU8" s="99" t="str">
        <f t="shared" si="3"/>
        <v>-</v>
      </c>
      <c r="CV8" s="99" t="str">
        <f t="shared" si="3"/>
        <v>-</v>
      </c>
      <c r="CW8" s="100" t="str">
        <f t="shared" si="3"/>
        <v>-</v>
      </c>
      <c r="CX8" s="105"/>
      <c r="CY8" s="102">
        <f t="shared" ref="CY8:DD8" si="4">BD8</f>
        <v>0.1</v>
      </c>
      <c r="CZ8" s="103">
        <f t="shared" si="4"/>
        <v>4</v>
      </c>
      <c r="DA8" s="103">
        <f t="shared" si="4"/>
        <v>0.3</v>
      </c>
      <c r="DB8" s="103">
        <f t="shared" si="4"/>
        <v>1</v>
      </c>
      <c r="DC8" s="103">
        <f t="shared" si="4"/>
        <v>1.5</v>
      </c>
      <c r="DD8" s="104">
        <f t="shared" si="4"/>
        <v>2.5</v>
      </c>
    </row>
    <row r="9" spans="1:108" ht="15.75" customHeight="1" thickBot="1" x14ac:dyDescent="0.35">
      <c r="B9" s="1661" t="s">
        <v>279</v>
      </c>
      <c r="C9" s="1662"/>
      <c r="D9" s="1662"/>
      <c r="E9" s="1662"/>
      <c r="F9" s="1662"/>
      <c r="G9" s="1662"/>
      <c r="H9" s="1662"/>
      <c r="I9" s="1662"/>
      <c r="J9" s="1662"/>
      <c r="K9" s="1662"/>
      <c r="L9" s="1662"/>
      <c r="M9" s="1662"/>
      <c r="N9" s="1662"/>
      <c r="O9" s="1662"/>
      <c r="P9" s="1662"/>
      <c r="Q9" s="1662"/>
      <c r="R9" s="1269"/>
      <c r="S9" s="1269"/>
      <c r="T9" s="1269"/>
      <c r="U9" s="1269"/>
      <c r="V9" s="1269"/>
      <c r="W9" s="1269"/>
      <c r="X9" s="1269"/>
      <c r="Y9" s="1269"/>
      <c r="Z9" s="1269"/>
      <c r="AA9" s="1269"/>
      <c r="AB9" s="1269"/>
      <c r="AC9" s="1269"/>
      <c r="AD9" s="1269"/>
      <c r="AE9" s="1269"/>
      <c r="AF9" s="1269"/>
      <c r="AG9" s="1269"/>
      <c r="AH9" s="1269"/>
      <c r="AI9" s="1269"/>
      <c r="AJ9" s="1269"/>
      <c r="AK9" s="1269"/>
      <c r="AL9" s="1269"/>
      <c r="AM9" s="1269"/>
      <c r="AN9" s="1269"/>
      <c r="AO9" s="1269"/>
      <c r="AP9" s="1269"/>
      <c r="AQ9" s="1269"/>
      <c r="AR9" s="1269"/>
      <c r="AS9" s="1269"/>
      <c r="AT9" s="1269"/>
      <c r="AU9" s="1269"/>
      <c r="AV9" s="1269"/>
      <c r="AW9" s="1269"/>
      <c r="AX9" s="1269"/>
      <c r="AY9" s="1269"/>
      <c r="AZ9" s="1269"/>
      <c r="BA9" s="1269"/>
      <c r="BB9" s="1269"/>
      <c r="BC9" s="1269"/>
      <c r="BD9" s="1269"/>
      <c r="BE9" s="1269"/>
      <c r="BF9" s="1269"/>
      <c r="BG9" s="1269"/>
      <c r="BH9" s="1269"/>
      <c r="BI9" s="1409"/>
      <c r="BJ9" s="1269"/>
      <c r="BK9" s="1263"/>
      <c r="BL9" s="1263"/>
      <c r="BM9" s="1263"/>
      <c r="BN9" s="1263"/>
      <c r="BO9" s="1270"/>
      <c r="BP9" s="1270"/>
      <c r="BQ9" s="1270"/>
      <c r="BR9" s="1270"/>
      <c r="BS9" s="1270"/>
      <c r="BT9" s="1270"/>
      <c r="BU9" s="1263"/>
      <c r="BV9" s="1263"/>
      <c r="BW9" s="1263"/>
      <c r="BX9" s="1263"/>
      <c r="BY9" s="1263"/>
      <c r="BZ9" s="1263"/>
      <c r="CA9" s="1263"/>
      <c r="CB9" s="1263"/>
      <c r="CC9" s="1263"/>
      <c r="CD9" s="1263"/>
      <c r="CE9" s="1263"/>
      <c r="CF9" s="1263"/>
      <c r="CG9" s="1263"/>
      <c r="CH9" s="1263"/>
      <c r="CI9" s="1270"/>
      <c r="CJ9" s="1270"/>
      <c r="CK9" s="1270"/>
      <c r="CL9" s="1270"/>
      <c r="CM9" s="1270"/>
      <c r="CN9" s="1270"/>
      <c r="CO9" s="1270"/>
      <c r="CP9" s="1270"/>
      <c r="CQ9" s="1270"/>
      <c r="CR9" s="1270"/>
      <c r="CS9" s="1270"/>
      <c r="CT9" s="1270"/>
      <c r="CU9" s="1270"/>
      <c r="CV9" s="1270"/>
      <c r="CW9" s="1270"/>
      <c r="CX9" s="1270"/>
      <c r="CY9" s="1258"/>
      <c r="CZ9" s="1258"/>
      <c r="DA9" s="1258"/>
      <c r="DB9" s="1258"/>
      <c r="DC9" s="1258"/>
      <c r="DD9" s="1259"/>
    </row>
    <row r="10" spans="1:108" ht="15" customHeight="1" x14ac:dyDescent="0.3">
      <c r="B10" s="17" t="s">
        <v>57</v>
      </c>
      <c r="C10" s="18" t="s">
        <v>58</v>
      </c>
      <c r="D10" s="18"/>
      <c r="E10" s="18"/>
      <c r="F10" s="18"/>
      <c r="G10" s="19" t="s">
        <v>59</v>
      </c>
      <c r="H10" s="20" t="s">
        <v>255</v>
      </c>
      <c r="I10" s="20" t="s">
        <v>262</v>
      </c>
      <c r="J10" s="21">
        <v>420</v>
      </c>
      <c r="K10" s="22" t="s">
        <v>640</v>
      </c>
      <c r="L10" s="23" t="s">
        <v>64</v>
      </c>
      <c r="M10" s="23" t="s">
        <v>2</v>
      </c>
      <c r="N10" s="24"/>
      <c r="O10" s="25"/>
      <c r="P10" s="26" t="s">
        <v>641</v>
      </c>
      <c r="Q10" s="27">
        <v>0.95</v>
      </c>
      <c r="R10" s="351">
        <v>100</v>
      </c>
      <c r="S10" s="628">
        <v>100</v>
      </c>
      <c r="T10" s="29"/>
      <c r="U10" s="352"/>
      <c r="V10" s="352"/>
      <c r="W10" s="352"/>
      <c r="X10" s="352"/>
      <c r="Y10" s="354"/>
      <c r="Z10" s="29" t="s">
        <v>271</v>
      </c>
      <c r="AA10" s="352">
        <v>100</v>
      </c>
      <c r="AB10" s="352">
        <v>1000</v>
      </c>
      <c r="AC10" s="352"/>
      <c r="AD10" s="352"/>
      <c r="AE10" s="352"/>
      <c r="AF10" s="352"/>
      <c r="AG10" s="352"/>
      <c r="AH10" s="352"/>
      <c r="AI10" s="352"/>
      <c r="AJ10" s="352"/>
      <c r="AK10" s="352"/>
      <c r="AL10" s="352"/>
      <c r="AM10" s="354"/>
      <c r="AN10" s="646"/>
      <c r="AO10" s="28" t="s">
        <v>282</v>
      </c>
      <c r="AP10" s="716"/>
      <c r="AQ10" s="731">
        <f>IF(($AO10&lt;&gt;"DI"),"np",IF($R10&lt;&gt;"",IFERROR(0.00098*($R10),"&lt;"),IF($S10&lt;&gt;"",IFERROR(0.001002*($S10),"&lt;"),"")))</f>
        <v>9.8000000000000004E-2</v>
      </c>
      <c r="AR10" s="717">
        <f>IF(($AO10&lt;&gt;"DI"),"np",IF($R10&lt;&gt;"",IFERROR(0.00879*($R10),"&lt;"),IF($S10&lt;&gt;"",IFERROR(0.00901804*($S10),"&lt;"),"")))</f>
        <v>0.87899999999999989</v>
      </c>
      <c r="AS10" s="717">
        <f>IF(($AO10&lt;&gt;"DI"),"np",IF($R10&lt;&gt;"",IFERROR(0.08203*($R10),"&lt;"),IF($S10&lt;&gt;"",IFERROR(0.08416834*($S10),"&lt;"),"")))</f>
        <v>8.2030000000000012</v>
      </c>
      <c r="AT10" s="717">
        <f>IF(($AO10&lt;&gt;"DI"),"np",IF($R10&lt;&gt;"",IFERROR(0.47363*($R10),"&lt;"),IF($S10&lt;&gt;"",IFERROR(0.4859719*($S10),"&lt;"),"")))</f>
        <v>47.363</v>
      </c>
      <c r="AU10" s="717">
        <f>IF(($AO10&lt;&gt;"DI"),"np",IF($R10&lt;&gt;"",IFERROR(0.22461*($R10),"&lt;"),IF($S10&lt;&gt;"",IFERROR(0.2304609*($S10),"&lt;"),"")))</f>
        <v>22.461000000000002</v>
      </c>
      <c r="AV10" s="718"/>
      <c r="AW10" s="718"/>
      <c r="AX10" s="718"/>
      <c r="AY10" s="717">
        <f>IF(($AO10&lt;&gt;"DI"),"np",IF($R10&lt;&gt;"",IFERROR(0.01563*($R10),"&lt;"),IF($S10&lt;&gt;"",IFERROR(0.01603206*($S10),"&lt;"),"")))</f>
        <v>1.5630000000000002</v>
      </c>
      <c r="AZ10" s="717">
        <f>IF(($AO10&lt;&gt;"DI"),"np",IF($R10&lt;&gt;"",IFERROR(0.01367*($R10),"&lt;"),IF($S10&lt;&gt;"",IFERROR(0.01402806*($S10),"&lt;"),"")))</f>
        <v>1.367</v>
      </c>
      <c r="BA10" s="717">
        <f>IF(($AO10&lt;&gt;"DI"),"np",IF($R10&lt;&gt;"",IFERROR(0.1123*($R10),"&lt;"),IF($S10&lt;&gt;"",IFERROR(0.1152305*($S10),"&lt;"),"")))</f>
        <v>11.23</v>
      </c>
      <c r="BB10" s="717">
        <f>IF(($AO10&lt;&gt;"DI"),"np",IF($R10&lt;&gt;"",IFERROR(0.06836*($R10),"&lt;"),IF($S10&lt;&gt;"",IFERROR(0.07014028*($S10),"&lt;"),"")))</f>
        <v>6.8360000000000003</v>
      </c>
      <c r="BC10" s="719"/>
      <c r="BD10" s="29">
        <v>0.55000000000000004</v>
      </c>
      <c r="BE10" s="30">
        <v>4.3</v>
      </c>
      <c r="BF10" s="30">
        <v>3</v>
      </c>
      <c r="BG10" s="30">
        <v>3.2</v>
      </c>
      <c r="BH10" s="30"/>
      <c r="BI10" s="31">
        <v>1</v>
      </c>
      <c r="BJ10" s="32"/>
      <c r="BK10" s="33"/>
      <c r="BL10" s="34">
        <v>0.1</v>
      </c>
      <c r="BM10" s="720">
        <f t="shared" ref="BM10:BM19" si="5">IFERROR($BL10*R10,"&lt;")</f>
        <v>10</v>
      </c>
      <c r="BN10" s="721">
        <f t="shared" ref="BN10:BN19" si="6">IFERROR($BL10*S10,"&lt;")</f>
        <v>10</v>
      </c>
      <c r="BO10" s="720">
        <f t="shared" ref="BO10:BO19" si="7">IFERROR($BL10*T10,"&lt;")</f>
        <v>0</v>
      </c>
      <c r="BP10" s="722">
        <f t="shared" ref="BP10:BP19" si="8">IFERROR($BL10*U10,"&lt;")</f>
        <v>0</v>
      </c>
      <c r="BQ10" s="722">
        <f t="shared" ref="BQ10:BQ19" si="9">IFERROR($BL10*V10,"&lt;")</f>
        <v>0</v>
      </c>
      <c r="BR10" s="722">
        <f t="shared" ref="BR10:BR19" si="10">IFERROR($BL10*W10,"&lt;")</f>
        <v>0</v>
      </c>
      <c r="BS10" s="722">
        <f t="shared" ref="BS10:BS19" si="11">IFERROR($BL10*X10,"&lt;")</f>
        <v>0</v>
      </c>
      <c r="BT10" s="723">
        <f t="shared" ref="BT10:BT19" si="12">IFERROR($BL10*Y10,"&lt;")</f>
        <v>0</v>
      </c>
      <c r="BU10" s="29" t="str">
        <f t="shared" ref="BU10:BU19" si="13">IFERROR($BL10*Z10,"&lt;")</f>
        <v>&lt;</v>
      </c>
      <c r="BV10" s="352">
        <f t="shared" ref="BV10:BV19" si="14">IFERROR($BL10*AA10,"&lt;")</f>
        <v>10</v>
      </c>
      <c r="BW10" s="352">
        <f t="shared" ref="BW10:BW19" si="15">IFERROR($BL10*AB10,"&lt;")</f>
        <v>100</v>
      </c>
      <c r="BX10" s="352">
        <f t="shared" ref="BX10:BX19" si="16">IFERROR($BL10*AC10,"&lt;")</f>
        <v>0</v>
      </c>
      <c r="BY10" s="352">
        <f t="shared" ref="BY10:BY19" si="17">IFERROR($BL10*AD10,"&lt;")</f>
        <v>0</v>
      </c>
      <c r="BZ10" s="352">
        <f t="shared" ref="BZ10:BZ19" si="18">IFERROR($BL10*AE10,"&lt;")</f>
        <v>0</v>
      </c>
      <c r="CA10" s="352">
        <f t="shared" ref="CA10:CA19" si="19">IFERROR($BL10*AF10,"&lt;")</f>
        <v>0</v>
      </c>
      <c r="CB10" s="352">
        <f t="shared" ref="CB10:CB19" si="20">IFERROR($BL10*AG10,"&lt;")</f>
        <v>0</v>
      </c>
      <c r="CC10" s="352">
        <f t="shared" ref="CC10:CC19" si="21">IFERROR($BL10*AH10,"&lt;")</f>
        <v>0</v>
      </c>
      <c r="CD10" s="352">
        <f t="shared" ref="CD10:CD19" si="22">IFERROR($BL10*AI10,"&lt;")</f>
        <v>0</v>
      </c>
      <c r="CE10" s="352">
        <f t="shared" ref="CE10:CE19" si="23">IFERROR($BL10*AJ10,"&lt;")</f>
        <v>0</v>
      </c>
      <c r="CF10" s="352">
        <f t="shared" ref="CF10:CF19" si="24">IFERROR($BL10*AK10,"&lt;")</f>
        <v>0</v>
      </c>
      <c r="CG10" s="352">
        <f t="shared" ref="CG10:CG19" si="25">IFERROR($BL10*AL10,"&lt;")</f>
        <v>0</v>
      </c>
      <c r="CH10" s="354">
        <f t="shared" ref="CH10:CH19" si="26">IFERROR($BL10*AM10,"&lt;")</f>
        <v>0</v>
      </c>
      <c r="CI10" s="628"/>
      <c r="CJ10" s="724">
        <f t="shared" ref="CJ10:CJ19" si="27">IFERROR($BL10*AP10,"&lt;")</f>
        <v>0</v>
      </c>
      <c r="CK10" s="725">
        <f t="shared" ref="CK10:CK19" si="28">IF(($AO10="DI"),IFERROR($BL10*AQ10,"&lt;"),"np")</f>
        <v>9.8000000000000014E-3</v>
      </c>
      <c r="CL10" s="725">
        <f t="shared" ref="CL10:CL19" si="29">IF(($AO10="DI"),IFERROR($BL10*AR10,"&lt;"),"np")</f>
        <v>8.7899999999999992E-2</v>
      </c>
      <c r="CM10" s="725">
        <f t="shared" ref="CM10:CM19" si="30">IF(($AO10="DI"),IFERROR($BL10*AS10,"&lt;"),"np")</f>
        <v>0.82030000000000014</v>
      </c>
      <c r="CN10" s="725">
        <f t="shared" ref="CN10:CN19" si="31">IF(($AO10="DI"),IFERROR($BL10*AT10,"&lt;"),"np")</f>
        <v>4.7363</v>
      </c>
      <c r="CO10" s="725">
        <f t="shared" ref="CO10:CO19" si="32">IF(($AO10="DI"),IFERROR($BL10*AU10,"&lt;"),"np")</f>
        <v>2.2461000000000002</v>
      </c>
      <c r="CP10" s="726">
        <f t="shared" ref="CP10:CP19" si="33">$BL10*AV10</f>
        <v>0</v>
      </c>
      <c r="CQ10" s="726">
        <f t="shared" ref="CQ10:CQ19" si="34">$BL10*AW10</f>
        <v>0</v>
      </c>
      <c r="CR10" s="726">
        <f t="shared" ref="CR10:CR19" si="35">$BL10*AX10</f>
        <v>0</v>
      </c>
      <c r="CS10" s="725">
        <f t="shared" ref="CS10:CS19" si="36">IF(($AO10="DI"),IFERROR($BL10*AY10,"&lt;"),"np")</f>
        <v>0.15630000000000002</v>
      </c>
      <c r="CT10" s="725">
        <f t="shared" ref="CT10:CT19" si="37">IF(($AO10="DI"),IFERROR($BL10*AZ10,"&lt;"),"np")</f>
        <v>0.13670000000000002</v>
      </c>
      <c r="CU10" s="725">
        <f t="shared" ref="CU10:CU19" si="38">IF(($AO10="DI"),IFERROR($BL10*BA10,"&lt;"),"np")</f>
        <v>1.123</v>
      </c>
      <c r="CV10" s="725">
        <f t="shared" ref="CV10:CV19" si="39">IF(($AO10="DI"),IFERROR($BL10*BB10,"&lt;"),"np")</f>
        <v>0.6836000000000001</v>
      </c>
      <c r="CW10" s="727">
        <f t="shared" ref="CW10:CW19" si="40">$BL10*BC10</f>
        <v>0</v>
      </c>
      <c r="CX10" s="728"/>
      <c r="CY10" s="29">
        <f t="shared" ref="CY10:CY19" si="41">IFERROR($BL10*BD10,"&lt;")</f>
        <v>5.5000000000000007E-2</v>
      </c>
      <c r="CZ10" s="30">
        <f t="shared" ref="CZ10:CZ19" si="42">IFERROR($BL10*BE10,"&lt;")</f>
        <v>0.43</v>
      </c>
      <c r="DA10" s="30">
        <f t="shared" ref="DA10:DA19" si="43">IFERROR($BL10*BF10,"&lt;")</f>
        <v>0.30000000000000004</v>
      </c>
      <c r="DB10" s="30">
        <f t="shared" ref="DB10:DB19" si="44">IFERROR($BL10*BG10,"&lt;")</f>
        <v>0.32000000000000006</v>
      </c>
      <c r="DC10" s="30">
        <f t="shared" ref="DC10:DC19" si="45">IFERROR($BL10*BH10,"&lt;")</f>
        <v>0</v>
      </c>
      <c r="DD10" s="31">
        <f t="shared" ref="DD10:DD19" si="46">IFERROR($BL10*BI10,"&lt;")</f>
        <v>0.1</v>
      </c>
    </row>
    <row r="11" spans="1:108" ht="15" customHeight="1" x14ac:dyDescent="0.3">
      <c r="B11" s="35"/>
      <c r="C11" s="36"/>
      <c r="D11" s="36"/>
      <c r="E11" s="36"/>
      <c r="F11" s="18"/>
      <c r="G11" s="37"/>
      <c r="H11" s="38"/>
      <c r="I11" s="38"/>
      <c r="J11" s="39"/>
      <c r="K11" s="40" t="s">
        <v>639</v>
      </c>
      <c r="L11" s="41" t="s">
        <v>64</v>
      </c>
      <c r="M11" s="41" t="s">
        <v>3</v>
      </c>
      <c r="N11" s="42"/>
      <c r="O11" s="43"/>
      <c r="P11" s="44" t="s">
        <v>642</v>
      </c>
      <c r="Q11" s="45">
        <v>0.95</v>
      </c>
      <c r="R11" s="358"/>
      <c r="S11" s="396">
        <v>100</v>
      </c>
      <c r="T11" s="357"/>
      <c r="U11" s="362"/>
      <c r="V11" s="362"/>
      <c r="W11" s="362"/>
      <c r="X11" s="362"/>
      <c r="Y11" s="364"/>
      <c r="Z11" s="357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4"/>
      <c r="AN11" s="729"/>
      <c r="AO11" s="46" t="s">
        <v>282</v>
      </c>
      <c r="AP11" s="730"/>
      <c r="AQ11" s="731">
        <f t="shared" ref="AQ11:AQ25" si="47">IF(($AO11&lt;&gt;"DI"),"np",IF($R11&lt;&gt;"",IFERROR(0.00098*($R11),"&lt;"),IF($S11&lt;&gt;"",IFERROR(0.001002*($S11),"&lt;"),"")))</f>
        <v>0.10020000000000001</v>
      </c>
      <c r="AR11" s="731">
        <f t="shared" ref="AR11:AR25" si="48">IF(($AO11&lt;&gt;"DI"),"np",IF($R11&lt;&gt;"",IFERROR(0.00879*($R11),"&lt;"),IF($S11&lt;&gt;"",IFERROR(0.00901804*($S11),"&lt;"),"")))</f>
        <v>0.90180399999999994</v>
      </c>
      <c r="AS11" s="731">
        <f t="shared" ref="AS11:AS25" si="49">IF(($AO11&lt;&gt;"DI"),"np",IF($R11&lt;&gt;"",IFERROR(0.08203*($R11),"&lt;"),IF($S11&lt;&gt;"",IFERROR(0.08416834*($S11),"&lt;"),"")))</f>
        <v>8.4168339999999997</v>
      </c>
      <c r="AT11" s="731">
        <f t="shared" ref="AT11:AT25" si="50">IF(($AO11&lt;&gt;"DI"),"np",IF($R11&lt;&gt;"",IFERROR(0.47363*($R11),"&lt;"),IF($S11&lt;&gt;"",IFERROR(0.4859719*($S11),"&lt;"),"")))</f>
        <v>48.597189999999998</v>
      </c>
      <c r="AU11" s="731">
        <f t="shared" ref="AU11:AU25" si="51">IF(($AO11&lt;&gt;"DI"),"np",IF($R11&lt;&gt;"",IFERROR(0.22461*($R11),"&lt;"),IF($S11&lt;&gt;"",IFERROR(0.2304609*($S11),"&lt;"),"")))</f>
        <v>23.04609</v>
      </c>
      <c r="AV11" s="732"/>
      <c r="AW11" s="732"/>
      <c r="AX11" s="732"/>
      <c r="AY11" s="731">
        <f t="shared" ref="AY11:AY25" si="52">IF(($AO11&lt;&gt;"DI"),"np",IF($R11&lt;&gt;"",IFERROR(0.01563*($R11),"&lt;"),IF($S11&lt;&gt;"",IFERROR(0.01603206*($S11),"&lt;"),"")))</f>
        <v>1.6032060000000001</v>
      </c>
      <c r="AZ11" s="731">
        <f t="shared" ref="AZ11:AZ25" si="53">IF(($AO11&lt;&gt;"DI"),"np",IF($R11&lt;&gt;"",IFERROR(0.01367*($R11),"&lt;"),IF($S11&lt;&gt;"",IFERROR(0.01402806*($S11),"&lt;"),"")))</f>
        <v>1.402806</v>
      </c>
      <c r="BA11" s="731">
        <f t="shared" ref="BA11:BA25" si="54">IF(($AO11&lt;&gt;"DI"),"np",IF($R11&lt;&gt;"",IFERROR(0.1123*($R11),"&lt;"),IF($S11&lt;&gt;"",IFERROR(0.1152305*($S11),"&lt;"),"")))</f>
        <v>11.52305</v>
      </c>
      <c r="BB11" s="731">
        <f t="shared" ref="BB11:BB25" si="55">IF(($AO11&lt;&gt;"DI"),"np",IF($R11&lt;&gt;"",IFERROR(0.06836*($R11),"&lt;"),IF($S11&lt;&gt;"",IFERROR(0.07014028*($S11),"&lt;"),"")))</f>
        <v>7.0140279999999997</v>
      </c>
      <c r="BC11" s="733"/>
      <c r="BD11" s="47">
        <v>2</v>
      </c>
      <c r="BE11" s="32">
        <v>10</v>
      </c>
      <c r="BF11" s="32">
        <v>20</v>
      </c>
      <c r="BG11" s="32">
        <v>300</v>
      </c>
      <c r="BH11" s="32"/>
      <c r="BI11" s="48">
        <v>2</v>
      </c>
      <c r="BJ11" s="32"/>
      <c r="BK11" s="49"/>
      <c r="BL11" s="50">
        <v>0.2</v>
      </c>
      <c r="BM11" s="357">
        <f t="shared" si="5"/>
        <v>0</v>
      </c>
      <c r="BN11" s="734">
        <f t="shared" si="6"/>
        <v>20</v>
      </c>
      <c r="BO11" s="735">
        <f t="shared" si="7"/>
        <v>0</v>
      </c>
      <c r="BP11" s="736">
        <f t="shared" si="8"/>
        <v>0</v>
      </c>
      <c r="BQ11" s="736">
        <f t="shared" si="9"/>
        <v>0</v>
      </c>
      <c r="BR11" s="736">
        <f t="shared" si="10"/>
        <v>0</v>
      </c>
      <c r="BS11" s="736">
        <f t="shared" si="11"/>
        <v>0</v>
      </c>
      <c r="BT11" s="737">
        <f t="shared" si="12"/>
        <v>0</v>
      </c>
      <c r="BU11" s="357">
        <f t="shared" si="13"/>
        <v>0</v>
      </c>
      <c r="BV11" s="362">
        <f t="shared" si="14"/>
        <v>0</v>
      </c>
      <c r="BW11" s="362">
        <f t="shared" si="15"/>
        <v>0</v>
      </c>
      <c r="BX11" s="362">
        <f t="shared" si="16"/>
        <v>0</v>
      </c>
      <c r="BY11" s="362">
        <f t="shared" si="17"/>
        <v>0</v>
      </c>
      <c r="BZ11" s="362">
        <f t="shared" si="18"/>
        <v>0</v>
      </c>
      <c r="CA11" s="362">
        <f t="shared" si="19"/>
        <v>0</v>
      </c>
      <c r="CB11" s="362">
        <f t="shared" si="20"/>
        <v>0</v>
      </c>
      <c r="CC11" s="362">
        <f t="shared" si="21"/>
        <v>0</v>
      </c>
      <c r="CD11" s="362">
        <f t="shared" si="22"/>
        <v>0</v>
      </c>
      <c r="CE11" s="362">
        <f t="shared" si="23"/>
        <v>0</v>
      </c>
      <c r="CF11" s="362">
        <f t="shared" si="24"/>
        <v>0</v>
      </c>
      <c r="CG11" s="362">
        <f t="shared" si="25"/>
        <v>0</v>
      </c>
      <c r="CH11" s="364">
        <f t="shared" si="26"/>
        <v>0</v>
      </c>
      <c r="CI11" s="396"/>
      <c r="CJ11" s="738">
        <f t="shared" si="27"/>
        <v>0</v>
      </c>
      <c r="CK11" s="739">
        <f t="shared" si="28"/>
        <v>2.0040000000000002E-2</v>
      </c>
      <c r="CL11" s="739">
        <f t="shared" si="29"/>
        <v>0.18036079999999999</v>
      </c>
      <c r="CM11" s="739">
        <f t="shared" si="30"/>
        <v>1.6833667999999999</v>
      </c>
      <c r="CN11" s="739">
        <f t="shared" si="31"/>
        <v>9.7194380000000002</v>
      </c>
      <c r="CO11" s="739">
        <f t="shared" si="32"/>
        <v>4.6092180000000003</v>
      </c>
      <c r="CP11" s="740">
        <f t="shared" si="33"/>
        <v>0</v>
      </c>
      <c r="CQ11" s="740">
        <f t="shared" si="34"/>
        <v>0</v>
      </c>
      <c r="CR11" s="740">
        <f t="shared" si="35"/>
        <v>0</v>
      </c>
      <c r="CS11" s="739">
        <f t="shared" si="36"/>
        <v>0.32064120000000007</v>
      </c>
      <c r="CT11" s="739">
        <f t="shared" si="37"/>
        <v>0.28056120000000001</v>
      </c>
      <c r="CU11" s="739">
        <f t="shared" si="38"/>
        <v>2.3046099999999998</v>
      </c>
      <c r="CV11" s="739">
        <f t="shared" si="39"/>
        <v>1.4028056</v>
      </c>
      <c r="CW11" s="741">
        <f t="shared" si="40"/>
        <v>0</v>
      </c>
      <c r="CX11" s="742"/>
      <c r="CY11" s="47">
        <f t="shared" si="41"/>
        <v>0.4</v>
      </c>
      <c r="CZ11" s="32">
        <f t="shared" si="42"/>
        <v>2</v>
      </c>
      <c r="DA11" s="32">
        <f t="shared" si="43"/>
        <v>4</v>
      </c>
      <c r="DB11" s="32">
        <f t="shared" si="44"/>
        <v>60</v>
      </c>
      <c r="DC11" s="32">
        <f t="shared" si="45"/>
        <v>0</v>
      </c>
      <c r="DD11" s="48">
        <f t="shared" si="46"/>
        <v>0.4</v>
      </c>
    </row>
    <row r="12" spans="1:108" ht="15" customHeight="1" x14ac:dyDescent="0.3">
      <c r="B12" s="35"/>
      <c r="C12" s="36"/>
      <c r="D12" s="36"/>
      <c r="E12" s="36"/>
      <c r="F12" s="18"/>
      <c r="G12" s="37"/>
      <c r="H12" s="38"/>
      <c r="I12" s="38"/>
      <c r="J12" s="39"/>
      <c r="K12" s="40" t="s">
        <v>643</v>
      </c>
      <c r="L12" s="41"/>
      <c r="M12" s="41"/>
      <c r="N12" s="42"/>
      <c r="O12" s="43"/>
      <c r="P12" s="44" t="s">
        <v>644</v>
      </c>
      <c r="Q12" s="45">
        <v>0.95</v>
      </c>
      <c r="R12" s="358"/>
      <c r="S12" s="396">
        <v>100</v>
      </c>
      <c r="T12" s="357"/>
      <c r="U12" s="362"/>
      <c r="V12" s="362"/>
      <c r="W12" s="362"/>
      <c r="X12" s="362"/>
      <c r="Y12" s="362"/>
      <c r="Z12" s="357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4"/>
      <c r="AN12" s="729"/>
      <c r="AO12" s="46" t="s">
        <v>265</v>
      </c>
      <c r="AP12" s="730"/>
      <c r="AQ12" s="731" t="str">
        <f t="shared" si="47"/>
        <v>np</v>
      </c>
      <c r="AR12" s="731" t="str">
        <f t="shared" si="48"/>
        <v>np</v>
      </c>
      <c r="AS12" s="731" t="str">
        <f t="shared" si="49"/>
        <v>np</v>
      </c>
      <c r="AT12" s="731" t="str">
        <f t="shared" si="50"/>
        <v>np</v>
      </c>
      <c r="AU12" s="731" t="str">
        <f t="shared" si="51"/>
        <v>np</v>
      </c>
      <c r="AV12" s="732"/>
      <c r="AW12" s="732"/>
      <c r="AX12" s="732"/>
      <c r="AY12" s="731" t="str">
        <f t="shared" si="52"/>
        <v>np</v>
      </c>
      <c r="AZ12" s="731" t="str">
        <f t="shared" si="53"/>
        <v>np</v>
      </c>
      <c r="BA12" s="731" t="str">
        <f t="shared" si="54"/>
        <v>np</v>
      </c>
      <c r="BB12" s="731" t="str">
        <f t="shared" si="55"/>
        <v>np</v>
      </c>
      <c r="BC12" s="733"/>
      <c r="BD12" s="47">
        <v>-0.2</v>
      </c>
      <c r="BE12" s="32">
        <v>-0.2</v>
      </c>
      <c r="BF12" s="32">
        <v>-0.2</v>
      </c>
      <c r="BG12" s="32">
        <v>-0.2</v>
      </c>
      <c r="BH12" s="32"/>
      <c r="BI12" s="48">
        <v>-0.2</v>
      </c>
      <c r="BJ12" s="32"/>
      <c r="BK12" s="49"/>
      <c r="BL12" s="50">
        <v>0.2</v>
      </c>
      <c r="BM12" s="357">
        <f t="shared" si="5"/>
        <v>0</v>
      </c>
      <c r="BN12" s="734">
        <f t="shared" si="6"/>
        <v>20</v>
      </c>
      <c r="BO12" s="735">
        <f t="shared" si="7"/>
        <v>0</v>
      </c>
      <c r="BP12" s="736">
        <f t="shared" si="8"/>
        <v>0</v>
      </c>
      <c r="BQ12" s="736">
        <f t="shared" si="9"/>
        <v>0</v>
      </c>
      <c r="BR12" s="736">
        <f t="shared" si="10"/>
        <v>0</v>
      </c>
      <c r="BS12" s="736">
        <f t="shared" si="11"/>
        <v>0</v>
      </c>
      <c r="BT12" s="737">
        <f t="shared" si="12"/>
        <v>0</v>
      </c>
      <c r="BU12" s="357">
        <f t="shared" si="13"/>
        <v>0</v>
      </c>
      <c r="BV12" s="362">
        <f t="shared" si="14"/>
        <v>0</v>
      </c>
      <c r="BW12" s="362">
        <f t="shared" si="15"/>
        <v>0</v>
      </c>
      <c r="BX12" s="362">
        <f t="shared" si="16"/>
        <v>0</v>
      </c>
      <c r="BY12" s="362">
        <f t="shared" si="17"/>
        <v>0</v>
      </c>
      <c r="BZ12" s="362">
        <f t="shared" si="18"/>
        <v>0</v>
      </c>
      <c r="CA12" s="362">
        <f t="shared" si="19"/>
        <v>0</v>
      </c>
      <c r="CB12" s="362">
        <f t="shared" si="20"/>
        <v>0</v>
      </c>
      <c r="CC12" s="362">
        <f t="shared" si="21"/>
        <v>0</v>
      </c>
      <c r="CD12" s="362">
        <f t="shared" si="22"/>
        <v>0</v>
      </c>
      <c r="CE12" s="362">
        <f t="shared" si="23"/>
        <v>0</v>
      </c>
      <c r="CF12" s="362">
        <f t="shared" si="24"/>
        <v>0</v>
      </c>
      <c r="CG12" s="362">
        <f t="shared" si="25"/>
        <v>0</v>
      </c>
      <c r="CH12" s="364">
        <f t="shared" si="26"/>
        <v>0</v>
      </c>
      <c r="CI12" s="396"/>
      <c r="CJ12" s="738">
        <f t="shared" si="27"/>
        <v>0</v>
      </c>
      <c r="CK12" s="739" t="str">
        <f t="shared" si="28"/>
        <v>np</v>
      </c>
      <c r="CL12" s="739" t="str">
        <f t="shared" si="29"/>
        <v>np</v>
      </c>
      <c r="CM12" s="739" t="str">
        <f t="shared" si="30"/>
        <v>np</v>
      </c>
      <c r="CN12" s="739" t="str">
        <f t="shared" si="31"/>
        <v>np</v>
      </c>
      <c r="CO12" s="739" t="str">
        <f t="shared" si="32"/>
        <v>np</v>
      </c>
      <c r="CP12" s="740">
        <f t="shared" si="33"/>
        <v>0</v>
      </c>
      <c r="CQ12" s="740">
        <f t="shared" si="34"/>
        <v>0</v>
      </c>
      <c r="CR12" s="740">
        <f t="shared" si="35"/>
        <v>0</v>
      </c>
      <c r="CS12" s="739" t="str">
        <f t="shared" si="36"/>
        <v>np</v>
      </c>
      <c r="CT12" s="739" t="str">
        <f t="shared" si="37"/>
        <v>np</v>
      </c>
      <c r="CU12" s="739" t="str">
        <f t="shared" si="38"/>
        <v>np</v>
      </c>
      <c r="CV12" s="739" t="str">
        <f t="shared" si="39"/>
        <v>np</v>
      </c>
      <c r="CW12" s="741">
        <f t="shared" si="40"/>
        <v>0</v>
      </c>
      <c r="CX12" s="742"/>
      <c r="CY12" s="47">
        <f t="shared" si="41"/>
        <v>-4.0000000000000008E-2</v>
      </c>
      <c r="CZ12" s="32">
        <f t="shared" si="42"/>
        <v>-4.0000000000000008E-2</v>
      </c>
      <c r="DA12" s="32">
        <f t="shared" si="43"/>
        <v>-4.0000000000000008E-2</v>
      </c>
      <c r="DB12" s="32">
        <f t="shared" si="44"/>
        <v>-4.0000000000000008E-2</v>
      </c>
      <c r="DC12" s="32">
        <f t="shared" si="45"/>
        <v>0</v>
      </c>
      <c r="DD12" s="48">
        <f t="shared" si="46"/>
        <v>-4.0000000000000008E-2</v>
      </c>
    </row>
    <row r="13" spans="1:108" ht="15" customHeight="1" x14ac:dyDescent="0.3">
      <c r="B13" s="51"/>
      <c r="C13" s="52" t="s">
        <v>645</v>
      </c>
      <c r="D13" s="52"/>
      <c r="E13" s="52"/>
      <c r="F13" s="18"/>
      <c r="G13" s="53">
        <v>38349</v>
      </c>
      <c r="H13" s="54" t="s">
        <v>255</v>
      </c>
      <c r="I13" s="54"/>
      <c r="J13" s="55">
        <v>350</v>
      </c>
      <c r="K13" s="56"/>
      <c r="L13" s="57"/>
      <c r="M13" s="57"/>
      <c r="N13" s="58"/>
      <c r="O13" s="59"/>
      <c r="P13" s="60"/>
      <c r="Q13" s="61"/>
      <c r="R13" s="358"/>
      <c r="S13" s="396">
        <v>100</v>
      </c>
      <c r="T13" s="357"/>
      <c r="U13" s="362"/>
      <c r="V13" s="362"/>
      <c r="W13" s="362"/>
      <c r="X13" s="362"/>
      <c r="Y13" s="364"/>
      <c r="Z13" s="357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4"/>
      <c r="AN13" s="729"/>
      <c r="AO13" s="46" t="s">
        <v>265</v>
      </c>
      <c r="AP13" s="730"/>
      <c r="AQ13" s="731" t="str">
        <f t="shared" si="47"/>
        <v>np</v>
      </c>
      <c r="AR13" s="731" t="str">
        <f t="shared" si="48"/>
        <v>np</v>
      </c>
      <c r="AS13" s="731" t="str">
        <f t="shared" si="49"/>
        <v>np</v>
      </c>
      <c r="AT13" s="731" t="str">
        <f t="shared" si="50"/>
        <v>np</v>
      </c>
      <c r="AU13" s="731" t="str">
        <f t="shared" si="51"/>
        <v>np</v>
      </c>
      <c r="AV13" s="732"/>
      <c r="AW13" s="732"/>
      <c r="AX13" s="732"/>
      <c r="AY13" s="731" t="str">
        <f t="shared" si="52"/>
        <v>np</v>
      </c>
      <c r="AZ13" s="731" t="str">
        <f t="shared" si="53"/>
        <v>np</v>
      </c>
      <c r="BA13" s="731" t="str">
        <f t="shared" si="54"/>
        <v>np</v>
      </c>
      <c r="BB13" s="731" t="str">
        <f t="shared" si="55"/>
        <v>np</v>
      </c>
      <c r="BC13" s="733"/>
      <c r="BD13" s="47"/>
      <c r="BE13" s="32"/>
      <c r="BF13" s="32"/>
      <c r="BG13" s="32"/>
      <c r="BH13" s="32"/>
      <c r="BI13" s="48"/>
      <c r="BJ13" s="32"/>
      <c r="BK13" s="49"/>
      <c r="BL13" s="50">
        <v>0.2</v>
      </c>
      <c r="BM13" s="357">
        <f t="shared" si="5"/>
        <v>0</v>
      </c>
      <c r="BN13" s="734">
        <f t="shared" si="6"/>
        <v>20</v>
      </c>
      <c r="BO13" s="735">
        <f t="shared" si="7"/>
        <v>0</v>
      </c>
      <c r="BP13" s="736">
        <f t="shared" si="8"/>
        <v>0</v>
      </c>
      <c r="BQ13" s="736">
        <f t="shared" si="9"/>
        <v>0</v>
      </c>
      <c r="BR13" s="736">
        <f t="shared" si="10"/>
        <v>0</v>
      </c>
      <c r="BS13" s="736">
        <f t="shared" si="11"/>
        <v>0</v>
      </c>
      <c r="BT13" s="737">
        <f t="shared" si="12"/>
        <v>0</v>
      </c>
      <c r="BU13" s="357">
        <f t="shared" si="13"/>
        <v>0</v>
      </c>
      <c r="BV13" s="362">
        <f t="shared" si="14"/>
        <v>0</v>
      </c>
      <c r="BW13" s="362">
        <f t="shared" si="15"/>
        <v>0</v>
      </c>
      <c r="BX13" s="362">
        <f t="shared" si="16"/>
        <v>0</v>
      </c>
      <c r="BY13" s="362">
        <f t="shared" si="17"/>
        <v>0</v>
      </c>
      <c r="BZ13" s="362">
        <f t="shared" si="18"/>
        <v>0</v>
      </c>
      <c r="CA13" s="362">
        <f t="shared" si="19"/>
        <v>0</v>
      </c>
      <c r="CB13" s="362">
        <f t="shared" si="20"/>
        <v>0</v>
      </c>
      <c r="CC13" s="362">
        <f t="shared" si="21"/>
        <v>0</v>
      </c>
      <c r="CD13" s="362">
        <f t="shared" si="22"/>
        <v>0</v>
      </c>
      <c r="CE13" s="362">
        <f t="shared" si="23"/>
        <v>0</v>
      </c>
      <c r="CF13" s="362">
        <f t="shared" si="24"/>
        <v>0</v>
      </c>
      <c r="CG13" s="362">
        <f t="shared" si="25"/>
        <v>0</v>
      </c>
      <c r="CH13" s="364">
        <f t="shared" si="26"/>
        <v>0</v>
      </c>
      <c r="CI13" s="396"/>
      <c r="CJ13" s="738">
        <f t="shared" si="27"/>
        <v>0</v>
      </c>
      <c r="CK13" s="739" t="str">
        <f t="shared" si="28"/>
        <v>np</v>
      </c>
      <c r="CL13" s="739" t="str">
        <f t="shared" si="29"/>
        <v>np</v>
      </c>
      <c r="CM13" s="739" t="str">
        <f t="shared" si="30"/>
        <v>np</v>
      </c>
      <c r="CN13" s="739" t="str">
        <f t="shared" si="31"/>
        <v>np</v>
      </c>
      <c r="CO13" s="739" t="str">
        <f t="shared" si="32"/>
        <v>np</v>
      </c>
      <c r="CP13" s="740">
        <f t="shared" si="33"/>
        <v>0</v>
      </c>
      <c r="CQ13" s="740">
        <f t="shared" si="34"/>
        <v>0</v>
      </c>
      <c r="CR13" s="740">
        <f t="shared" si="35"/>
        <v>0</v>
      </c>
      <c r="CS13" s="739" t="str">
        <f t="shared" si="36"/>
        <v>np</v>
      </c>
      <c r="CT13" s="739" t="str">
        <f t="shared" si="37"/>
        <v>np</v>
      </c>
      <c r="CU13" s="739" t="str">
        <f t="shared" si="38"/>
        <v>np</v>
      </c>
      <c r="CV13" s="739" t="str">
        <f t="shared" si="39"/>
        <v>np</v>
      </c>
      <c r="CW13" s="741">
        <f t="shared" si="40"/>
        <v>0</v>
      </c>
      <c r="CX13" s="742"/>
      <c r="CY13" s="47">
        <f t="shared" si="41"/>
        <v>0</v>
      </c>
      <c r="CZ13" s="32">
        <f t="shared" si="42"/>
        <v>0</v>
      </c>
      <c r="DA13" s="32">
        <f t="shared" si="43"/>
        <v>0</v>
      </c>
      <c r="DB13" s="32">
        <f t="shared" si="44"/>
        <v>0</v>
      </c>
      <c r="DC13" s="32">
        <f t="shared" si="45"/>
        <v>0</v>
      </c>
      <c r="DD13" s="48">
        <f t="shared" si="46"/>
        <v>0</v>
      </c>
    </row>
    <row r="14" spans="1:108" ht="15" customHeight="1" x14ac:dyDescent="0.3">
      <c r="B14" s="35" t="s">
        <v>646</v>
      </c>
      <c r="C14" s="36" t="s">
        <v>647</v>
      </c>
      <c r="D14" s="36"/>
      <c r="E14" s="36"/>
      <c r="F14" s="18"/>
      <c r="G14" s="37">
        <v>38349</v>
      </c>
      <c r="H14" s="38" t="s">
        <v>255</v>
      </c>
      <c r="I14" s="38"/>
      <c r="J14" s="39">
        <v>400</v>
      </c>
      <c r="K14" s="40" t="s">
        <v>648</v>
      </c>
      <c r="L14" s="41" t="s">
        <v>282</v>
      </c>
      <c r="M14" s="41" t="s">
        <v>2</v>
      </c>
      <c r="N14" s="42"/>
      <c r="O14" s="43" t="s">
        <v>2</v>
      </c>
      <c r="P14" s="44"/>
      <c r="Q14" s="45">
        <v>0.98</v>
      </c>
      <c r="R14" s="358"/>
      <c r="S14" s="396">
        <v>100</v>
      </c>
      <c r="T14" s="357"/>
      <c r="U14" s="362"/>
      <c r="V14" s="362"/>
      <c r="W14" s="362"/>
      <c r="X14" s="362"/>
      <c r="Y14" s="364"/>
      <c r="Z14" s="357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4"/>
      <c r="AN14" s="729"/>
      <c r="AO14" s="46" t="s">
        <v>282</v>
      </c>
      <c r="AP14" s="730"/>
      <c r="AQ14" s="731">
        <f t="shared" si="47"/>
        <v>0.10020000000000001</v>
      </c>
      <c r="AR14" s="731">
        <f t="shared" si="48"/>
        <v>0.90180399999999994</v>
      </c>
      <c r="AS14" s="731">
        <f t="shared" si="49"/>
        <v>8.4168339999999997</v>
      </c>
      <c r="AT14" s="731">
        <f t="shared" si="50"/>
        <v>48.597189999999998</v>
      </c>
      <c r="AU14" s="731">
        <f t="shared" si="51"/>
        <v>23.04609</v>
      </c>
      <c r="AV14" s="732"/>
      <c r="AW14" s="732"/>
      <c r="AX14" s="732"/>
      <c r="AY14" s="731">
        <f t="shared" si="52"/>
        <v>1.6032060000000001</v>
      </c>
      <c r="AZ14" s="731">
        <f t="shared" si="53"/>
        <v>1.402806</v>
      </c>
      <c r="BA14" s="731">
        <f t="shared" si="54"/>
        <v>11.52305</v>
      </c>
      <c r="BB14" s="731">
        <f t="shared" si="55"/>
        <v>7.0140279999999997</v>
      </c>
      <c r="BC14" s="733"/>
      <c r="BD14" s="47">
        <v>-0.05</v>
      </c>
      <c r="BE14" s="32">
        <v>-0.05</v>
      </c>
      <c r="BF14" s="32">
        <v>-0.05</v>
      </c>
      <c r="BG14" s="32">
        <v>-0.05</v>
      </c>
      <c r="BH14" s="32"/>
      <c r="BI14" s="48"/>
      <c r="BJ14" s="32"/>
      <c r="BK14" s="49"/>
      <c r="BL14" s="50">
        <v>0.2</v>
      </c>
      <c r="BM14" s="357">
        <f t="shared" si="5"/>
        <v>0</v>
      </c>
      <c r="BN14" s="734">
        <f t="shared" si="6"/>
        <v>20</v>
      </c>
      <c r="BO14" s="735">
        <f t="shared" si="7"/>
        <v>0</v>
      </c>
      <c r="BP14" s="736">
        <f t="shared" si="8"/>
        <v>0</v>
      </c>
      <c r="BQ14" s="736">
        <f t="shared" si="9"/>
        <v>0</v>
      </c>
      <c r="BR14" s="736">
        <f t="shared" si="10"/>
        <v>0</v>
      </c>
      <c r="BS14" s="736">
        <f t="shared" si="11"/>
        <v>0</v>
      </c>
      <c r="BT14" s="737">
        <f t="shared" si="12"/>
        <v>0</v>
      </c>
      <c r="BU14" s="357">
        <f t="shared" si="13"/>
        <v>0</v>
      </c>
      <c r="BV14" s="362">
        <f t="shared" si="14"/>
        <v>0</v>
      </c>
      <c r="BW14" s="362">
        <f t="shared" si="15"/>
        <v>0</v>
      </c>
      <c r="BX14" s="362">
        <f t="shared" si="16"/>
        <v>0</v>
      </c>
      <c r="BY14" s="362">
        <f t="shared" si="17"/>
        <v>0</v>
      </c>
      <c r="BZ14" s="362">
        <f t="shared" si="18"/>
        <v>0</v>
      </c>
      <c r="CA14" s="362">
        <f t="shared" si="19"/>
        <v>0</v>
      </c>
      <c r="CB14" s="362">
        <f t="shared" si="20"/>
        <v>0</v>
      </c>
      <c r="CC14" s="362">
        <f t="shared" si="21"/>
        <v>0</v>
      </c>
      <c r="CD14" s="362">
        <f t="shared" si="22"/>
        <v>0</v>
      </c>
      <c r="CE14" s="362">
        <f t="shared" si="23"/>
        <v>0</v>
      </c>
      <c r="CF14" s="362">
        <f t="shared" si="24"/>
        <v>0</v>
      </c>
      <c r="CG14" s="362">
        <f t="shared" si="25"/>
        <v>0</v>
      </c>
      <c r="CH14" s="364">
        <f t="shared" si="26"/>
        <v>0</v>
      </c>
      <c r="CI14" s="396"/>
      <c r="CJ14" s="738">
        <f t="shared" si="27"/>
        <v>0</v>
      </c>
      <c r="CK14" s="739">
        <f t="shared" si="28"/>
        <v>2.0040000000000002E-2</v>
      </c>
      <c r="CL14" s="739">
        <f t="shared" si="29"/>
        <v>0.18036079999999999</v>
      </c>
      <c r="CM14" s="739">
        <f t="shared" si="30"/>
        <v>1.6833667999999999</v>
      </c>
      <c r="CN14" s="739">
        <f t="shared" si="31"/>
        <v>9.7194380000000002</v>
      </c>
      <c r="CO14" s="739">
        <f t="shared" si="32"/>
        <v>4.6092180000000003</v>
      </c>
      <c r="CP14" s="740">
        <f t="shared" si="33"/>
        <v>0</v>
      </c>
      <c r="CQ14" s="740">
        <f t="shared" si="34"/>
        <v>0</v>
      </c>
      <c r="CR14" s="740">
        <f t="shared" si="35"/>
        <v>0</v>
      </c>
      <c r="CS14" s="739">
        <f t="shared" si="36"/>
        <v>0.32064120000000007</v>
      </c>
      <c r="CT14" s="739">
        <f t="shared" si="37"/>
        <v>0.28056120000000001</v>
      </c>
      <c r="CU14" s="739">
        <f t="shared" si="38"/>
        <v>2.3046099999999998</v>
      </c>
      <c r="CV14" s="739">
        <f t="shared" si="39"/>
        <v>1.4028056</v>
      </c>
      <c r="CW14" s="741">
        <f t="shared" si="40"/>
        <v>0</v>
      </c>
      <c r="CX14" s="742"/>
      <c r="CY14" s="47">
        <f t="shared" si="41"/>
        <v>-1.0000000000000002E-2</v>
      </c>
      <c r="CZ14" s="32">
        <f t="shared" si="42"/>
        <v>-1.0000000000000002E-2</v>
      </c>
      <c r="DA14" s="32">
        <f t="shared" si="43"/>
        <v>-1.0000000000000002E-2</v>
      </c>
      <c r="DB14" s="32">
        <f t="shared" si="44"/>
        <v>-1.0000000000000002E-2</v>
      </c>
      <c r="DC14" s="32">
        <f t="shared" si="45"/>
        <v>0</v>
      </c>
      <c r="DD14" s="48">
        <f t="shared" si="46"/>
        <v>0</v>
      </c>
    </row>
    <row r="15" spans="1:108" ht="15" customHeight="1" x14ac:dyDescent="0.3">
      <c r="B15" s="17"/>
      <c r="C15" s="18"/>
      <c r="D15" s="18"/>
      <c r="E15" s="18"/>
      <c r="F15" s="18"/>
      <c r="G15" s="19"/>
      <c r="H15" s="62"/>
      <c r="I15" s="62"/>
      <c r="J15" s="21"/>
      <c r="K15" s="22" t="s">
        <v>649</v>
      </c>
      <c r="L15" s="23"/>
      <c r="M15" s="23"/>
      <c r="N15" s="24"/>
      <c r="O15" s="43"/>
      <c r="P15" s="63"/>
      <c r="Q15" s="27">
        <v>0.98</v>
      </c>
      <c r="R15" s="358"/>
      <c r="S15" s="396">
        <v>100</v>
      </c>
      <c r="T15" s="357"/>
      <c r="U15" s="362"/>
      <c r="V15" s="362"/>
      <c r="W15" s="362"/>
      <c r="X15" s="362"/>
      <c r="Y15" s="364"/>
      <c r="Z15" s="357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4"/>
      <c r="AN15" s="729"/>
      <c r="AO15" s="46" t="s">
        <v>282</v>
      </c>
      <c r="AP15" s="730"/>
      <c r="AQ15" s="731">
        <f t="shared" si="47"/>
        <v>0.10020000000000001</v>
      </c>
      <c r="AR15" s="731">
        <f t="shared" si="48"/>
        <v>0.90180399999999994</v>
      </c>
      <c r="AS15" s="731">
        <f t="shared" si="49"/>
        <v>8.4168339999999997</v>
      </c>
      <c r="AT15" s="731">
        <f t="shared" si="50"/>
        <v>48.597189999999998</v>
      </c>
      <c r="AU15" s="731">
        <f t="shared" si="51"/>
        <v>23.04609</v>
      </c>
      <c r="AV15" s="732"/>
      <c r="AW15" s="732"/>
      <c r="AX15" s="732"/>
      <c r="AY15" s="731">
        <f t="shared" si="52"/>
        <v>1.6032060000000001</v>
      </c>
      <c r="AZ15" s="731">
        <f t="shared" si="53"/>
        <v>1.402806</v>
      </c>
      <c r="BA15" s="731">
        <f t="shared" si="54"/>
        <v>11.52305</v>
      </c>
      <c r="BB15" s="731">
        <f t="shared" si="55"/>
        <v>7.0140279999999997</v>
      </c>
      <c r="BC15" s="733"/>
      <c r="BD15" s="47">
        <v>-0.05</v>
      </c>
      <c r="BE15" s="32">
        <v>-0.05</v>
      </c>
      <c r="BF15" s="32">
        <v>-0.05</v>
      </c>
      <c r="BG15" s="32">
        <v>-0.05</v>
      </c>
      <c r="BH15" s="32"/>
      <c r="BI15" s="48"/>
      <c r="BJ15" s="32"/>
      <c r="BK15" s="49"/>
      <c r="BL15" s="50">
        <v>0.2</v>
      </c>
      <c r="BM15" s="357">
        <f t="shared" si="5"/>
        <v>0</v>
      </c>
      <c r="BN15" s="734">
        <f t="shared" si="6"/>
        <v>20</v>
      </c>
      <c r="BO15" s="735">
        <f t="shared" si="7"/>
        <v>0</v>
      </c>
      <c r="BP15" s="736">
        <f t="shared" si="8"/>
        <v>0</v>
      </c>
      <c r="BQ15" s="736">
        <f t="shared" si="9"/>
        <v>0</v>
      </c>
      <c r="BR15" s="736">
        <f t="shared" si="10"/>
        <v>0</v>
      </c>
      <c r="BS15" s="736">
        <f t="shared" si="11"/>
        <v>0</v>
      </c>
      <c r="BT15" s="737">
        <f t="shared" si="12"/>
        <v>0</v>
      </c>
      <c r="BU15" s="357">
        <f t="shared" si="13"/>
        <v>0</v>
      </c>
      <c r="BV15" s="362">
        <f t="shared" si="14"/>
        <v>0</v>
      </c>
      <c r="BW15" s="362">
        <f t="shared" si="15"/>
        <v>0</v>
      </c>
      <c r="BX15" s="362">
        <f t="shared" si="16"/>
        <v>0</v>
      </c>
      <c r="BY15" s="362">
        <f t="shared" si="17"/>
        <v>0</v>
      </c>
      <c r="BZ15" s="362">
        <f t="shared" si="18"/>
        <v>0</v>
      </c>
      <c r="CA15" s="362">
        <f t="shared" si="19"/>
        <v>0</v>
      </c>
      <c r="CB15" s="362">
        <f t="shared" si="20"/>
        <v>0</v>
      </c>
      <c r="CC15" s="362">
        <f t="shared" si="21"/>
        <v>0</v>
      </c>
      <c r="CD15" s="362">
        <f t="shared" si="22"/>
        <v>0</v>
      </c>
      <c r="CE15" s="362">
        <f t="shared" si="23"/>
        <v>0</v>
      </c>
      <c r="CF15" s="362">
        <f t="shared" si="24"/>
        <v>0</v>
      </c>
      <c r="CG15" s="362">
        <f t="shared" si="25"/>
        <v>0</v>
      </c>
      <c r="CH15" s="364">
        <f t="shared" si="26"/>
        <v>0</v>
      </c>
      <c r="CI15" s="396"/>
      <c r="CJ15" s="738">
        <f t="shared" si="27"/>
        <v>0</v>
      </c>
      <c r="CK15" s="739">
        <f t="shared" si="28"/>
        <v>2.0040000000000002E-2</v>
      </c>
      <c r="CL15" s="739">
        <f t="shared" si="29"/>
        <v>0.18036079999999999</v>
      </c>
      <c r="CM15" s="739">
        <f t="shared" si="30"/>
        <v>1.6833667999999999</v>
      </c>
      <c r="CN15" s="739">
        <f t="shared" si="31"/>
        <v>9.7194380000000002</v>
      </c>
      <c r="CO15" s="739">
        <f t="shared" si="32"/>
        <v>4.6092180000000003</v>
      </c>
      <c r="CP15" s="740">
        <f t="shared" si="33"/>
        <v>0</v>
      </c>
      <c r="CQ15" s="740">
        <f t="shared" si="34"/>
        <v>0</v>
      </c>
      <c r="CR15" s="740">
        <f t="shared" si="35"/>
        <v>0</v>
      </c>
      <c r="CS15" s="739">
        <f t="shared" si="36"/>
        <v>0.32064120000000007</v>
      </c>
      <c r="CT15" s="739">
        <f t="shared" si="37"/>
        <v>0.28056120000000001</v>
      </c>
      <c r="CU15" s="739">
        <f t="shared" si="38"/>
        <v>2.3046099999999998</v>
      </c>
      <c r="CV15" s="739">
        <f t="shared" si="39"/>
        <v>1.4028056</v>
      </c>
      <c r="CW15" s="741">
        <f t="shared" si="40"/>
        <v>0</v>
      </c>
      <c r="CX15" s="742"/>
      <c r="CY15" s="47">
        <f t="shared" si="41"/>
        <v>-1.0000000000000002E-2</v>
      </c>
      <c r="CZ15" s="32">
        <f t="shared" si="42"/>
        <v>-1.0000000000000002E-2</v>
      </c>
      <c r="DA15" s="32">
        <f t="shared" si="43"/>
        <v>-1.0000000000000002E-2</v>
      </c>
      <c r="DB15" s="32">
        <f t="shared" si="44"/>
        <v>-1.0000000000000002E-2</v>
      </c>
      <c r="DC15" s="32">
        <f t="shared" si="45"/>
        <v>0</v>
      </c>
      <c r="DD15" s="48">
        <f t="shared" si="46"/>
        <v>0</v>
      </c>
    </row>
    <row r="16" spans="1:108" ht="15" customHeight="1" x14ac:dyDescent="0.3">
      <c r="B16" s="64" t="s">
        <v>650</v>
      </c>
      <c r="C16" s="65" t="s">
        <v>651</v>
      </c>
      <c r="D16" s="65"/>
      <c r="E16" s="65"/>
      <c r="F16" s="18"/>
      <c r="G16" s="66">
        <v>43674</v>
      </c>
      <c r="H16" s="20" t="s">
        <v>255</v>
      </c>
      <c r="I16" s="20" t="s">
        <v>262</v>
      </c>
      <c r="J16" s="67">
        <v>400</v>
      </c>
      <c r="K16" s="22" t="s">
        <v>639</v>
      </c>
      <c r="L16" s="68" t="s">
        <v>64</v>
      </c>
      <c r="M16" s="68" t="s">
        <v>3</v>
      </c>
      <c r="N16" s="69"/>
      <c r="O16" s="70"/>
      <c r="P16" s="71" t="s">
        <v>642</v>
      </c>
      <c r="Q16" s="72">
        <v>0.95</v>
      </c>
      <c r="R16" s="358"/>
      <c r="S16" s="396">
        <v>100</v>
      </c>
      <c r="T16" s="357">
        <v>-12</v>
      </c>
      <c r="U16" s="362">
        <v>300</v>
      </c>
      <c r="V16" s="362">
        <v>400</v>
      </c>
      <c r="W16" s="362">
        <v>50</v>
      </c>
      <c r="X16" s="362">
        <v>-12</v>
      </c>
      <c r="Y16" s="364">
        <v>-12</v>
      </c>
      <c r="Z16" s="357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4"/>
      <c r="AN16" s="729"/>
      <c r="AO16" s="46" t="s">
        <v>282</v>
      </c>
      <c r="AP16" s="730"/>
      <c r="AQ16" s="731">
        <f t="shared" si="47"/>
        <v>0.10020000000000001</v>
      </c>
      <c r="AR16" s="731">
        <f t="shared" si="48"/>
        <v>0.90180399999999994</v>
      </c>
      <c r="AS16" s="731">
        <f t="shared" si="49"/>
        <v>8.4168339999999997</v>
      </c>
      <c r="AT16" s="731">
        <f t="shared" si="50"/>
        <v>48.597189999999998</v>
      </c>
      <c r="AU16" s="731">
        <f t="shared" si="51"/>
        <v>23.04609</v>
      </c>
      <c r="AV16" s="732"/>
      <c r="AW16" s="732"/>
      <c r="AX16" s="732"/>
      <c r="AY16" s="731">
        <f t="shared" si="52"/>
        <v>1.6032060000000001</v>
      </c>
      <c r="AZ16" s="731">
        <f t="shared" si="53"/>
        <v>1.402806</v>
      </c>
      <c r="BA16" s="731">
        <f t="shared" si="54"/>
        <v>11.52305</v>
      </c>
      <c r="BB16" s="731">
        <f t="shared" si="55"/>
        <v>7.0140279999999997</v>
      </c>
      <c r="BC16" s="733"/>
      <c r="BD16" s="47">
        <v>0.7</v>
      </c>
      <c r="BE16" s="32">
        <v>10</v>
      </c>
      <c r="BF16" s="32">
        <v>20</v>
      </c>
      <c r="BG16" s="32">
        <v>300</v>
      </c>
      <c r="BH16" s="32"/>
      <c r="BI16" s="48">
        <v>0.5</v>
      </c>
      <c r="BJ16" s="32"/>
      <c r="BK16" s="49"/>
      <c r="BL16" s="73">
        <v>0.2</v>
      </c>
      <c r="BM16" s="357">
        <f t="shared" si="5"/>
        <v>0</v>
      </c>
      <c r="BN16" s="734">
        <f t="shared" si="6"/>
        <v>20</v>
      </c>
      <c r="BO16" s="735">
        <f t="shared" si="7"/>
        <v>-2.4000000000000004</v>
      </c>
      <c r="BP16" s="736">
        <f t="shared" si="8"/>
        <v>60</v>
      </c>
      <c r="BQ16" s="736">
        <f t="shared" si="9"/>
        <v>80</v>
      </c>
      <c r="BR16" s="736">
        <f t="shared" si="10"/>
        <v>10</v>
      </c>
      <c r="BS16" s="736">
        <f t="shared" si="11"/>
        <v>-2.4000000000000004</v>
      </c>
      <c r="BT16" s="737">
        <f t="shared" si="12"/>
        <v>-2.4000000000000004</v>
      </c>
      <c r="BU16" s="357">
        <f t="shared" si="13"/>
        <v>0</v>
      </c>
      <c r="BV16" s="362">
        <f t="shared" si="14"/>
        <v>0</v>
      </c>
      <c r="BW16" s="362">
        <f t="shared" si="15"/>
        <v>0</v>
      </c>
      <c r="BX16" s="362">
        <f t="shared" si="16"/>
        <v>0</v>
      </c>
      <c r="BY16" s="362">
        <f t="shared" si="17"/>
        <v>0</v>
      </c>
      <c r="BZ16" s="362">
        <f t="shared" si="18"/>
        <v>0</v>
      </c>
      <c r="CA16" s="362">
        <f t="shared" si="19"/>
        <v>0</v>
      </c>
      <c r="CB16" s="362">
        <f t="shared" si="20"/>
        <v>0</v>
      </c>
      <c r="CC16" s="362">
        <f t="shared" si="21"/>
        <v>0</v>
      </c>
      <c r="CD16" s="362">
        <f t="shared" si="22"/>
        <v>0</v>
      </c>
      <c r="CE16" s="362">
        <f t="shared" si="23"/>
        <v>0</v>
      </c>
      <c r="CF16" s="362">
        <f t="shared" si="24"/>
        <v>0</v>
      </c>
      <c r="CG16" s="362">
        <f t="shared" si="25"/>
        <v>0</v>
      </c>
      <c r="CH16" s="364">
        <f t="shared" si="26"/>
        <v>0</v>
      </c>
      <c r="CI16" s="396"/>
      <c r="CJ16" s="738">
        <f t="shared" si="27"/>
        <v>0</v>
      </c>
      <c r="CK16" s="739">
        <f t="shared" si="28"/>
        <v>2.0040000000000002E-2</v>
      </c>
      <c r="CL16" s="739">
        <f t="shared" si="29"/>
        <v>0.18036079999999999</v>
      </c>
      <c r="CM16" s="739">
        <f t="shared" si="30"/>
        <v>1.6833667999999999</v>
      </c>
      <c r="CN16" s="739">
        <f t="shared" si="31"/>
        <v>9.7194380000000002</v>
      </c>
      <c r="CO16" s="739">
        <f t="shared" si="32"/>
        <v>4.6092180000000003</v>
      </c>
      <c r="CP16" s="740">
        <f t="shared" si="33"/>
        <v>0</v>
      </c>
      <c r="CQ16" s="740">
        <f t="shared" si="34"/>
        <v>0</v>
      </c>
      <c r="CR16" s="740">
        <f t="shared" si="35"/>
        <v>0</v>
      </c>
      <c r="CS16" s="739">
        <f t="shared" si="36"/>
        <v>0.32064120000000007</v>
      </c>
      <c r="CT16" s="739">
        <f t="shared" si="37"/>
        <v>0.28056120000000001</v>
      </c>
      <c r="CU16" s="739">
        <f t="shared" si="38"/>
        <v>2.3046099999999998</v>
      </c>
      <c r="CV16" s="739">
        <f t="shared" si="39"/>
        <v>1.4028056</v>
      </c>
      <c r="CW16" s="741">
        <f t="shared" si="40"/>
        <v>0</v>
      </c>
      <c r="CX16" s="742"/>
      <c r="CY16" s="47">
        <f t="shared" si="41"/>
        <v>0.13999999999999999</v>
      </c>
      <c r="CZ16" s="32">
        <f t="shared" si="42"/>
        <v>2</v>
      </c>
      <c r="DA16" s="32">
        <f t="shared" si="43"/>
        <v>4</v>
      </c>
      <c r="DB16" s="32">
        <f t="shared" si="44"/>
        <v>60</v>
      </c>
      <c r="DC16" s="32">
        <f t="shared" si="45"/>
        <v>0</v>
      </c>
      <c r="DD16" s="48">
        <f t="shared" si="46"/>
        <v>0.1</v>
      </c>
    </row>
    <row r="17" spans="1:108" ht="15" customHeight="1" x14ac:dyDescent="0.3">
      <c r="B17" s="64"/>
      <c r="C17" s="65"/>
      <c r="D17" s="65"/>
      <c r="E17" s="65"/>
      <c r="F17" s="18"/>
      <c r="G17" s="66"/>
      <c r="H17" s="20"/>
      <c r="I17" s="20"/>
      <c r="J17" s="67"/>
      <c r="K17" s="22"/>
      <c r="L17" s="68"/>
      <c r="M17" s="68"/>
      <c r="N17" s="69"/>
      <c r="O17" s="70"/>
      <c r="P17" s="71"/>
      <c r="Q17" s="72"/>
      <c r="R17" s="358"/>
      <c r="S17" s="396"/>
      <c r="T17" s="357"/>
      <c r="U17" s="362"/>
      <c r="V17" s="362"/>
      <c r="W17" s="362"/>
      <c r="X17" s="362"/>
      <c r="Y17" s="364"/>
      <c r="Z17" s="357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4"/>
      <c r="AN17" s="729"/>
      <c r="AO17" s="46" t="s">
        <v>265</v>
      </c>
      <c r="AP17" s="730"/>
      <c r="AQ17" s="731" t="str">
        <f t="shared" si="47"/>
        <v>np</v>
      </c>
      <c r="AR17" s="731" t="str">
        <f t="shared" si="48"/>
        <v>np</v>
      </c>
      <c r="AS17" s="731" t="str">
        <f t="shared" si="49"/>
        <v>np</v>
      </c>
      <c r="AT17" s="731" t="str">
        <f t="shared" si="50"/>
        <v>np</v>
      </c>
      <c r="AU17" s="731" t="str">
        <f t="shared" si="51"/>
        <v>np</v>
      </c>
      <c r="AV17" s="732"/>
      <c r="AW17" s="732"/>
      <c r="AX17" s="732"/>
      <c r="AY17" s="731" t="str">
        <f t="shared" si="52"/>
        <v>np</v>
      </c>
      <c r="AZ17" s="731" t="str">
        <f t="shared" si="53"/>
        <v>np</v>
      </c>
      <c r="BA17" s="731" t="str">
        <f t="shared" si="54"/>
        <v>np</v>
      </c>
      <c r="BB17" s="731" t="str">
        <f t="shared" si="55"/>
        <v>np</v>
      </c>
      <c r="BC17" s="733"/>
      <c r="BD17" s="47"/>
      <c r="BE17" s="32"/>
      <c r="BF17" s="32"/>
      <c r="BG17" s="32"/>
      <c r="BH17" s="32"/>
      <c r="BI17" s="48"/>
      <c r="BJ17" s="32"/>
      <c r="BK17" s="49"/>
      <c r="BL17" s="73">
        <v>0.2</v>
      </c>
      <c r="BM17" s="357">
        <f t="shared" si="5"/>
        <v>0</v>
      </c>
      <c r="BN17" s="734">
        <f t="shared" si="6"/>
        <v>0</v>
      </c>
      <c r="BO17" s="735">
        <f t="shared" si="7"/>
        <v>0</v>
      </c>
      <c r="BP17" s="736">
        <f t="shared" si="8"/>
        <v>0</v>
      </c>
      <c r="BQ17" s="736">
        <f t="shared" si="9"/>
        <v>0</v>
      </c>
      <c r="BR17" s="736">
        <f t="shared" si="10"/>
        <v>0</v>
      </c>
      <c r="BS17" s="736">
        <f t="shared" si="11"/>
        <v>0</v>
      </c>
      <c r="BT17" s="737">
        <f t="shared" si="12"/>
        <v>0</v>
      </c>
      <c r="BU17" s="357">
        <f t="shared" si="13"/>
        <v>0</v>
      </c>
      <c r="BV17" s="362">
        <f t="shared" si="14"/>
        <v>0</v>
      </c>
      <c r="BW17" s="362">
        <f t="shared" si="15"/>
        <v>0</v>
      </c>
      <c r="BX17" s="362">
        <f t="shared" si="16"/>
        <v>0</v>
      </c>
      <c r="BY17" s="362">
        <f t="shared" si="17"/>
        <v>0</v>
      </c>
      <c r="BZ17" s="362">
        <f t="shared" si="18"/>
        <v>0</v>
      </c>
      <c r="CA17" s="362">
        <f t="shared" si="19"/>
        <v>0</v>
      </c>
      <c r="CB17" s="362">
        <f t="shared" si="20"/>
        <v>0</v>
      </c>
      <c r="CC17" s="362">
        <f t="shared" si="21"/>
        <v>0</v>
      </c>
      <c r="CD17" s="362">
        <f t="shared" si="22"/>
        <v>0</v>
      </c>
      <c r="CE17" s="362">
        <f t="shared" si="23"/>
        <v>0</v>
      </c>
      <c r="CF17" s="362">
        <f t="shared" si="24"/>
        <v>0</v>
      </c>
      <c r="CG17" s="362">
        <f t="shared" si="25"/>
        <v>0</v>
      </c>
      <c r="CH17" s="364">
        <f t="shared" si="26"/>
        <v>0</v>
      </c>
      <c r="CI17" s="396"/>
      <c r="CJ17" s="738">
        <f t="shared" si="27"/>
        <v>0</v>
      </c>
      <c r="CK17" s="739" t="str">
        <f t="shared" si="28"/>
        <v>np</v>
      </c>
      <c r="CL17" s="739" t="str">
        <f t="shared" si="29"/>
        <v>np</v>
      </c>
      <c r="CM17" s="739" t="str">
        <f t="shared" si="30"/>
        <v>np</v>
      </c>
      <c r="CN17" s="739" t="str">
        <f t="shared" si="31"/>
        <v>np</v>
      </c>
      <c r="CO17" s="739" t="str">
        <f t="shared" si="32"/>
        <v>np</v>
      </c>
      <c r="CP17" s="740">
        <f t="shared" si="33"/>
        <v>0</v>
      </c>
      <c r="CQ17" s="740">
        <f t="shared" si="34"/>
        <v>0</v>
      </c>
      <c r="CR17" s="740">
        <f t="shared" si="35"/>
        <v>0</v>
      </c>
      <c r="CS17" s="739" t="str">
        <f t="shared" si="36"/>
        <v>np</v>
      </c>
      <c r="CT17" s="739" t="str">
        <f t="shared" si="37"/>
        <v>np</v>
      </c>
      <c r="CU17" s="739" t="str">
        <f t="shared" si="38"/>
        <v>np</v>
      </c>
      <c r="CV17" s="739" t="str">
        <f t="shared" si="39"/>
        <v>np</v>
      </c>
      <c r="CW17" s="741">
        <f t="shared" si="40"/>
        <v>0</v>
      </c>
      <c r="CX17" s="742"/>
      <c r="CY17" s="47">
        <f t="shared" si="41"/>
        <v>0</v>
      </c>
      <c r="CZ17" s="32">
        <f t="shared" si="42"/>
        <v>0</v>
      </c>
      <c r="DA17" s="32">
        <f t="shared" si="43"/>
        <v>0</v>
      </c>
      <c r="DB17" s="32">
        <f t="shared" si="44"/>
        <v>0</v>
      </c>
      <c r="DC17" s="32">
        <f t="shared" si="45"/>
        <v>0</v>
      </c>
      <c r="DD17" s="48">
        <f t="shared" si="46"/>
        <v>0</v>
      </c>
    </row>
    <row r="18" spans="1:108" ht="15" customHeight="1" x14ac:dyDescent="0.3">
      <c r="B18" s="17"/>
      <c r="C18" s="18"/>
      <c r="D18" s="18"/>
      <c r="E18" s="18"/>
      <c r="F18" s="18"/>
      <c r="G18" s="19"/>
      <c r="H18" s="62"/>
      <c r="I18" s="62"/>
      <c r="J18" s="21"/>
      <c r="K18" s="22"/>
      <c r="L18" s="23"/>
      <c r="M18" s="23"/>
      <c r="N18" s="24"/>
      <c r="O18" s="25"/>
      <c r="P18" s="63"/>
      <c r="Q18" s="27"/>
      <c r="R18" s="358"/>
      <c r="S18" s="396"/>
      <c r="T18" s="357"/>
      <c r="U18" s="362"/>
      <c r="V18" s="362"/>
      <c r="W18" s="362"/>
      <c r="X18" s="362"/>
      <c r="Y18" s="364"/>
      <c r="Z18" s="357"/>
      <c r="AA18" s="362"/>
      <c r="AB18" s="362"/>
      <c r="AC18" s="362"/>
      <c r="AD18" s="362"/>
      <c r="AE18" s="362"/>
      <c r="AF18" s="362"/>
      <c r="AG18" s="362"/>
      <c r="AH18" s="362"/>
      <c r="AI18" s="362"/>
      <c r="AJ18" s="362"/>
      <c r="AK18" s="362"/>
      <c r="AL18" s="362"/>
      <c r="AM18" s="364"/>
      <c r="AN18" s="729"/>
      <c r="AO18" s="46" t="s">
        <v>282</v>
      </c>
      <c r="AP18" s="730"/>
      <c r="AQ18" s="731" t="str">
        <f t="shared" si="47"/>
        <v/>
      </c>
      <c r="AR18" s="731" t="str">
        <f t="shared" si="48"/>
        <v/>
      </c>
      <c r="AS18" s="731" t="str">
        <f t="shared" si="49"/>
        <v/>
      </c>
      <c r="AT18" s="731" t="str">
        <f t="shared" si="50"/>
        <v/>
      </c>
      <c r="AU18" s="731" t="str">
        <f t="shared" si="51"/>
        <v/>
      </c>
      <c r="AV18" s="732"/>
      <c r="AW18" s="732"/>
      <c r="AX18" s="732"/>
      <c r="AY18" s="731" t="str">
        <f t="shared" si="52"/>
        <v/>
      </c>
      <c r="AZ18" s="731" t="str">
        <f t="shared" si="53"/>
        <v/>
      </c>
      <c r="BA18" s="731" t="str">
        <f t="shared" si="54"/>
        <v/>
      </c>
      <c r="BB18" s="731" t="str">
        <f t="shared" si="55"/>
        <v/>
      </c>
      <c r="BC18" s="733"/>
      <c r="BD18" s="47"/>
      <c r="BE18" s="32"/>
      <c r="BF18" s="32"/>
      <c r="BG18" s="32"/>
      <c r="BH18" s="32"/>
      <c r="BI18" s="48"/>
      <c r="BJ18" s="32"/>
      <c r="BK18" s="49"/>
      <c r="BL18" s="50">
        <v>0.2</v>
      </c>
      <c r="BM18" s="357">
        <f t="shared" si="5"/>
        <v>0</v>
      </c>
      <c r="BN18" s="734">
        <f t="shared" si="6"/>
        <v>0</v>
      </c>
      <c r="BO18" s="735">
        <f t="shared" si="7"/>
        <v>0</v>
      </c>
      <c r="BP18" s="736">
        <f t="shared" si="8"/>
        <v>0</v>
      </c>
      <c r="BQ18" s="736">
        <f t="shared" si="9"/>
        <v>0</v>
      </c>
      <c r="BR18" s="736">
        <f t="shared" si="10"/>
        <v>0</v>
      </c>
      <c r="BS18" s="736">
        <f t="shared" si="11"/>
        <v>0</v>
      </c>
      <c r="BT18" s="737">
        <f t="shared" si="12"/>
        <v>0</v>
      </c>
      <c r="BU18" s="357">
        <f t="shared" si="13"/>
        <v>0</v>
      </c>
      <c r="BV18" s="362">
        <f t="shared" si="14"/>
        <v>0</v>
      </c>
      <c r="BW18" s="362">
        <f t="shared" si="15"/>
        <v>0</v>
      </c>
      <c r="BX18" s="362">
        <f t="shared" si="16"/>
        <v>0</v>
      </c>
      <c r="BY18" s="362">
        <f t="shared" si="17"/>
        <v>0</v>
      </c>
      <c r="BZ18" s="362">
        <f t="shared" si="18"/>
        <v>0</v>
      </c>
      <c r="CA18" s="362">
        <f t="shared" si="19"/>
        <v>0</v>
      </c>
      <c r="CB18" s="362">
        <f t="shared" si="20"/>
        <v>0</v>
      </c>
      <c r="CC18" s="362">
        <f t="shared" si="21"/>
        <v>0</v>
      </c>
      <c r="CD18" s="362">
        <f t="shared" si="22"/>
        <v>0</v>
      </c>
      <c r="CE18" s="362">
        <f t="shared" si="23"/>
        <v>0</v>
      </c>
      <c r="CF18" s="362">
        <f t="shared" si="24"/>
        <v>0</v>
      </c>
      <c r="CG18" s="362">
        <f t="shared" si="25"/>
        <v>0</v>
      </c>
      <c r="CH18" s="364">
        <f t="shared" si="26"/>
        <v>0</v>
      </c>
      <c r="CI18" s="396"/>
      <c r="CJ18" s="738">
        <f t="shared" si="27"/>
        <v>0</v>
      </c>
      <c r="CK18" s="739" t="str">
        <f t="shared" si="28"/>
        <v>&lt;</v>
      </c>
      <c r="CL18" s="739" t="str">
        <f t="shared" si="29"/>
        <v>&lt;</v>
      </c>
      <c r="CM18" s="739" t="str">
        <f t="shared" si="30"/>
        <v>&lt;</v>
      </c>
      <c r="CN18" s="739" t="str">
        <f t="shared" si="31"/>
        <v>&lt;</v>
      </c>
      <c r="CO18" s="739" t="str">
        <f t="shared" si="32"/>
        <v>&lt;</v>
      </c>
      <c r="CP18" s="740">
        <f t="shared" si="33"/>
        <v>0</v>
      </c>
      <c r="CQ18" s="740">
        <f t="shared" si="34"/>
        <v>0</v>
      </c>
      <c r="CR18" s="740">
        <f t="shared" si="35"/>
        <v>0</v>
      </c>
      <c r="CS18" s="739" t="str">
        <f t="shared" si="36"/>
        <v>&lt;</v>
      </c>
      <c r="CT18" s="739" t="str">
        <f t="shared" si="37"/>
        <v>&lt;</v>
      </c>
      <c r="CU18" s="739" t="str">
        <f t="shared" si="38"/>
        <v>&lt;</v>
      </c>
      <c r="CV18" s="739" t="str">
        <f t="shared" si="39"/>
        <v>&lt;</v>
      </c>
      <c r="CW18" s="741">
        <f t="shared" si="40"/>
        <v>0</v>
      </c>
      <c r="CX18" s="742"/>
      <c r="CY18" s="47">
        <f t="shared" si="41"/>
        <v>0</v>
      </c>
      <c r="CZ18" s="32">
        <f t="shared" si="42"/>
        <v>0</v>
      </c>
      <c r="DA18" s="32">
        <f t="shared" si="43"/>
        <v>0</v>
      </c>
      <c r="DB18" s="32">
        <f t="shared" si="44"/>
        <v>0</v>
      </c>
      <c r="DC18" s="32">
        <f t="shared" si="45"/>
        <v>0</v>
      </c>
      <c r="DD18" s="48">
        <f t="shared" si="46"/>
        <v>0</v>
      </c>
    </row>
    <row r="19" spans="1:108" ht="15" customHeight="1" thickBot="1" x14ac:dyDescent="0.35">
      <c r="B19" s="74"/>
      <c r="C19" s="36"/>
      <c r="D19" s="18"/>
      <c r="E19" s="18"/>
      <c r="F19" s="18"/>
      <c r="G19" s="19"/>
      <c r="H19" s="62"/>
      <c r="I19" s="62"/>
      <c r="J19" s="21"/>
      <c r="K19" s="22"/>
      <c r="L19" s="23"/>
      <c r="M19" s="23"/>
      <c r="N19" s="24"/>
      <c r="O19" s="25"/>
      <c r="P19" s="75"/>
      <c r="Q19" s="76"/>
      <c r="R19" s="382"/>
      <c r="S19" s="752"/>
      <c r="T19" s="381"/>
      <c r="U19" s="386"/>
      <c r="V19" s="386"/>
      <c r="W19" s="386"/>
      <c r="X19" s="386"/>
      <c r="Y19" s="388"/>
      <c r="Z19" s="381"/>
      <c r="AA19" s="386"/>
      <c r="AB19" s="386"/>
      <c r="AC19" s="386"/>
      <c r="AD19" s="386"/>
      <c r="AE19" s="386"/>
      <c r="AF19" s="386"/>
      <c r="AG19" s="386"/>
      <c r="AH19" s="386"/>
      <c r="AI19" s="386"/>
      <c r="AJ19" s="386"/>
      <c r="AK19" s="386"/>
      <c r="AL19" s="386"/>
      <c r="AM19" s="388"/>
      <c r="AN19" s="743"/>
      <c r="AO19" s="77"/>
      <c r="AP19" s="744"/>
      <c r="AQ19" s="731" t="str">
        <f t="shared" si="47"/>
        <v>np</v>
      </c>
      <c r="AR19" s="745" t="str">
        <f t="shared" si="48"/>
        <v>np</v>
      </c>
      <c r="AS19" s="745" t="str">
        <f t="shared" si="49"/>
        <v>np</v>
      </c>
      <c r="AT19" s="745" t="str">
        <f t="shared" si="50"/>
        <v>np</v>
      </c>
      <c r="AU19" s="745" t="str">
        <f t="shared" si="51"/>
        <v>np</v>
      </c>
      <c r="AV19" s="746"/>
      <c r="AW19" s="746"/>
      <c r="AX19" s="746"/>
      <c r="AY19" s="745" t="str">
        <f t="shared" si="52"/>
        <v>np</v>
      </c>
      <c r="AZ19" s="745" t="str">
        <f t="shared" si="53"/>
        <v>np</v>
      </c>
      <c r="BA19" s="745" t="str">
        <f t="shared" si="54"/>
        <v>np</v>
      </c>
      <c r="BB19" s="745" t="str">
        <f t="shared" si="55"/>
        <v>np</v>
      </c>
      <c r="BC19" s="747"/>
      <c r="BD19" s="78"/>
      <c r="BE19" s="79"/>
      <c r="BF19" s="79"/>
      <c r="BG19" s="79"/>
      <c r="BH19" s="79"/>
      <c r="BI19" s="80"/>
      <c r="BJ19" s="81"/>
      <c r="BK19" s="82"/>
      <c r="BL19" s="83">
        <v>0.2</v>
      </c>
      <c r="BM19" s="381">
        <f t="shared" si="5"/>
        <v>0</v>
      </c>
      <c r="BN19" s="748">
        <f t="shared" si="6"/>
        <v>0</v>
      </c>
      <c r="BO19" s="749">
        <f t="shared" si="7"/>
        <v>0</v>
      </c>
      <c r="BP19" s="750">
        <f t="shared" si="8"/>
        <v>0</v>
      </c>
      <c r="BQ19" s="750">
        <f t="shared" si="9"/>
        <v>0</v>
      </c>
      <c r="BR19" s="750">
        <f t="shared" si="10"/>
        <v>0</v>
      </c>
      <c r="BS19" s="750">
        <f t="shared" si="11"/>
        <v>0</v>
      </c>
      <c r="BT19" s="751">
        <f t="shared" si="12"/>
        <v>0</v>
      </c>
      <c r="BU19" s="381">
        <f t="shared" si="13"/>
        <v>0</v>
      </c>
      <c r="BV19" s="386">
        <f t="shared" si="14"/>
        <v>0</v>
      </c>
      <c r="BW19" s="386">
        <f t="shared" si="15"/>
        <v>0</v>
      </c>
      <c r="BX19" s="386">
        <f t="shared" si="16"/>
        <v>0</v>
      </c>
      <c r="BY19" s="386">
        <f t="shared" si="17"/>
        <v>0</v>
      </c>
      <c r="BZ19" s="386">
        <f t="shared" si="18"/>
        <v>0</v>
      </c>
      <c r="CA19" s="386">
        <f t="shared" si="19"/>
        <v>0</v>
      </c>
      <c r="CB19" s="386">
        <f t="shared" si="20"/>
        <v>0</v>
      </c>
      <c r="CC19" s="386">
        <f t="shared" si="21"/>
        <v>0</v>
      </c>
      <c r="CD19" s="386">
        <f t="shared" si="22"/>
        <v>0</v>
      </c>
      <c r="CE19" s="386">
        <f t="shared" si="23"/>
        <v>0</v>
      </c>
      <c r="CF19" s="386">
        <f t="shared" si="24"/>
        <v>0</v>
      </c>
      <c r="CG19" s="386">
        <f t="shared" si="25"/>
        <v>0</v>
      </c>
      <c r="CH19" s="388">
        <f t="shared" si="26"/>
        <v>0</v>
      </c>
      <c r="CI19" s="752"/>
      <c r="CJ19" s="753">
        <f t="shared" si="27"/>
        <v>0</v>
      </c>
      <c r="CK19" s="754" t="str">
        <f t="shared" si="28"/>
        <v>np</v>
      </c>
      <c r="CL19" s="754" t="str">
        <f t="shared" si="29"/>
        <v>np</v>
      </c>
      <c r="CM19" s="754" t="str">
        <f t="shared" si="30"/>
        <v>np</v>
      </c>
      <c r="CN19" s="754" t="str">
        <f t="shared" si="31"/>
        <v>np</v>
      </c>
      <c r="CO19" s="754" t="str">
        <f t="shared" si="32"/>
        <v>np</v>
      </c>
      <c r="CP19" s="755">
        <f t="shared" si="33"/>
        <v>0</v>
      </c>
      <c r="CQ19" s="755">
        <f t="shared" si="34"/>
        <v>0</v>
      </c>
      <c r="CR19" s="755">
        <f t="shared" si="35"/>
        <v>0</v>
      </c>
      <c r="CS19" s="754" t="str">
        <f t="shared" si="36"/>
        <v>np</v>
      </c>
      <c r="CT19" s="754" t="str">
        <f t="shared" si="37"/>
        <v>np</v>
      </c>
      <c r="CU19" s="754" t="str">
        <f t="shared" si="38"/>
        <v>np</v>
      </c>
      <c r="CV19" s="754" t="str">
        <f t="shared" si="39"/>
        <v>np</v>
      </c>
      <c r="CW19" s="756">
        <f t="shared" si="40"/>
        <v>0</v>
      </c>
      <c r="CX19" s="757"/>
      <c r="CY19" s="78">
        <f t="shared" si="41"/>
        <v>0</v>
      </c>
      <c r="CZ19" s="79">
        <f t="shared" si="42"/>
        <v>0</v>
      </c>
      <c r="DA19" s="79">
        <f t="shared" si="43"/>
        <v>0</v>
      </c>
      <c r="DB19" s="79">
        <f t="shared" si="44"/>
        <v>0</v>
      </c>
      <c r="DC19" s="79">
        <f t="shared" si="45"/>
        <v>0</v>
      </c>
      <c r="DD19" s="80">
        <f t="shared" si="46"/>
        <v>0</v>
      </c>
    </row>
    <row r="20" spans="1:108" ht="15.75" customHeight="1" thickBot="1" x14ac:dyDescent="0.35">
      <c r="B20" s="1661" t="s">
        <v>278</v>
      </c>
      <c r="C20" s="1662"/>
      <c r="D20" s="1662"/>
      <c r="E20" s="1662"/>
      <c r="F20" s="1662"/>
      <c r="G20" s="1662"/>
      <c r="H20" s="1662"/>
      <c r="I20" s="1662"/>
      <c r="J20" s="1662"/>
      <c r="K20" s="1662"/>
      <c r="L20" s="1662"/>
      <c r="M20" s="1662"/>
      <c r="N20" s="1662"/>
      <c r="O20" s="1662"/>
      <c r="P20" s="1662"/>
      <c r="Q20" s="1662"/>
      <c r="R20" s="1269"/>
      <c r="S20" s="1269"/>
      <c r="T20" s="1269"/>
      <c r="U20" s="1269"/>
      <c r="V20" s="1269"/>
      <c r="W20" s="1269"/>
      <c r="X20" s="1269"/>
      <c r="Y20" s="1269"/>
      <c r="Z20" s="1269"/>
      <c r="AA20" s="1269"/>
      <c r="AB20" s="1269"/>
      <c r="AC20" s="1269"/>
      <c r="AD20" s="1269"/>
      <c r="AE20" s="1269"/>
      <c r="AF20" s="1269"/>
      <c r="AG20" s="1269"/>
      <c r="AH20" s="1269"/>
      <c r="AI20" s="1269"/>
      <c r="AJ20" s="1269"/>
      <c r="AK20" s="1269"/>
      <c r="AL20" s="1269"/>
      <c r="AM20" s="1269"/>
      <c r="AN20" s="1269"/>
      <c r="AO20" s="1269"/>
      <c r="AP20" s="1269"/>
      <c r="AQ20" s="1269"/>
      <c r="AR20" s="1269"/>
      <c r="AS20" s="1269"/>
      <c r="AT20" s="1269"/>
      <c r="AU20" s="1269"/>
      <c r="AV20" s="1269"/>
      <c r="AW20" s="1269"/>
      <c r="AX20" s="1269"/>
      <c r="AY20" s="1269"/>
      <c r="AZ20" s="1269"/>
      <c r="BA20" s="1269"/>
      <c r="BB20" s="1269"/>
      <c r="BC20" s="1269"/>
      <c r="BD20" s="1269"/>
      <c r="BE20" s="1269"/>
      <c r="BF20" s="1269"/>
      <c r="BG20" s="1269"/>
      <c r="BH20" s="1269"/>
      <c r="BI20" s="1409"/>
      <c r="BJ20" s="1269"/>
      <c r="BK20" s="1263"/>
      <c r="BL20" s="1263"/>
      <c r="BM20" s="1263"/>
      <c r="BN20" s="1263"/>
      <c r="BO20" s="803"/>
      <c r="BP20" s="803"/>
      <c r="BQ20" s="803"/>
      <c r="BR20" s="803"/>
      <c r="BS20" s="803"/>
      <c r="BT20" s="803"/>
      <c r="BU20" s="1263"/>
      <c r="BV20" s="1263"/>
      <c r="BW20" s="1263"/>
      <c r="BX20" s="1263"/>
      <c r="BY20" s="1263"/>
      <c r="BZ20" s="1263"/>
      <c r="CA20" s="1263"/>
      <c r="CB20" s="1263"/>
      <c r="CC20" s="1263"/>
      <c r="CD20" s="1263"/>
      <c r="CE20" s="1263"/>
      <c r="CF20" s="1263"/>
      <c r="CG20" s="1263"/>
      <c r="CH20" s="1263"/>
      <c r="CI20" s="803"/>
      <c r="CJ20" s="803"/>
      <c r="CK20" s="803"/>
      <c r="CL20" s="803"/>
      <c r="CM20" s="803"/>
      <c r="CN20" s="803"/>
      <c r="CO20" s="803"/>
      <c r="CP20" s="803"/>
      <c r="CQ20" s="803"/>
      <c r="CR20" s="803"/>
      <c r="CS20" s="803"/>
      <c r="CT20" s="803"/>
      <c r="CU20" s="803"/>
      <c r="CV20" s="803"/>
      <c r="CW20" s="803"/>
      <c r="CX20" s="803"/>
      <c r="CY20" s="1258"/>
      <c r="CZ20" s="1258"/>
      <c r="DA20" s="1258"/>
      <c r="DB20" s="1258"/>
      <c r="DC20" s="1258"/>
      <c r="DD20" s="1259"/>
    </row>
    <row r="21" spans="1:108" ht="15" customHeight="1" x14ac:dyDescent="0.3">
      <c r="B21" s="342"/>
      <c r="C21" s="343"/>
      <c r="D21" s="343"/>
      <c r="E21" s="343"/>
      <c r="F21" s="343"/>
      <c r="G21" s="344"/>
      <c r="H21" s="625"/>
      <c r="I21" s="625"/>
      <c r="J21" s="482"/>
      <c r="K21" s="347"/>
      <c r="L21" s="348"/>
      <c r="M21" s="348"/>
      <c r="N21" s="626"/>
      <c r="O21" s="349"/>
      <c r="P21" s="26"/>
      <c r="Q21" s="631"/>
      <c r="R21" s="351"/>
      <c r="S21" s="628">
        <v>100</v>
      </c>
      <c r="T21" s="29"/>
      <c r="U21" s="352"/>
      <c r="V21" s="352"/>
      <c r="W21" s="352"/>
      <c r="X21" s="352"/>
      <c r="Y21" s="354"/>
      <c r="Z21" s="29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628"/>
      <c r="AN21" s="646"/>
      <c r="AO21" s="632" t="s">
        <v>282</v>
      </c>
      <c r="AP21" s="1202"/>
      <c r="AQ21" s="717">
        <f t="shared" si="47"/>
        <v>0.10020000000000001</v>
      </c>
      <c r="AR21" s="717">
        <f t="shared" si="48"/>
        <v>0.90180399999999994</v>
      </c>
      <c r="AS21" s="717">
        <f t="shared" si="49"/>
        <v>8.4168339999999997</v>
      </c>
      <c r="AT21" s="717">
        <f t="shared" si="50"/>
        <v>48.597189999999998</v>
      </c>
      <c r="AU21" s="717">
        <f t="shared" si="51"/>
        <v>23.04609</v>
      </c>
      <c r="AV21" s="1203"/>
      <c r="AW21" s="1203"/>
      <c r="AX21" s="1203"/>
      <c r="AY21" s="717">
        <f t="shared" si="52"/>
        <v>1.6032060000000001</v>
      </c>
      <c r="AZ21" s="717">
        <f t="shared" si="53"/>
        <v>1.402806</v>
      </c>
      <c r="BA21" s="717">
        <f t="shared" si="54"/>
        <v>11.52305</v>
      </c>
      <c r="BB21" s="717">
        <f t="shared" si="55"/>
        <v>7.0140279999999997</v>
      </c>
      <c r="BC21" s="1204"/>
      <c r="BD21" s="29"/>
      <c r="BE21" s="30"/>
      <c r="BF21" s="30"/>
      <c r="BG21" s="30"/>
      <c r="BH21" s="30"/>
      <c r="BI21" s="31"/>
      <c r="BJ21" s="628"/>
      <c r="BK21" s="629"/>
      <c r="BL21" s="34">
        <v>0.5</v>
      </c>
      <c r="BM21" s="29">
        <f t="shared" ref="BM21:CH21" si="56">IFERROR($BL21*R21,"&lt;")</f>
        <v>0</v>
      </c>
      <c r="BN21" s="646">
        <f t="shared" si="56"/>
        <v>50</v>
      </c>
      <c r="BO21" s="720">
        <f t="shared" si="56"/>
        <v>0</v>
      </c>
      <c r="BP21" s="722">
        <f t="shared" si="56"/>
        <v>0</v>
      </c>
      <c r="BQ21" s="722">
        <f t="shared" si="56"/>
        <v>0</v>
      </c>
      <c r="BR21" s="722">
        <f t="shared" si="56"/>
        <v>0</v>
      </c>
      <c r="BS21" s="722">
        <f t="shared" si="56"/>
        <v>0</v>
      </c>
      <c r="BT21" s="723">
        <f t="shared" si="56"/>
        <v>0</v>
      </c>
      <c r="BU21" s="29">
        <f t="shared" si="56"/>
        <v>0</v>
      </c>
      <c r="BV21" s="352">
        <f t="shared" si="56"/>
        <v>0</v>
      </c>
      <c r="BW21" s="352">
        <f t="shared" si="56"/>
        <v>0</v>
      </c>
      <c r="BX21" s="352">
        <f t="shared" si="56"/>
        <v>0</v>
      </c>
      <c r="BY21" s="352">
        <f t="shared" si="56"/>
        <v>0</v>
      </c>
      <c r="BZ21" s="352">
        <f t="shared" si="56"/>
        <v>0</v>
      </c>
      <c r="CA21" s="352">
        <f t="shared" si="56"/>
        <v>0</v>
      </c>
      <c r="CB21" s="352">
        <f t="shared" si="56"/>
        <v>0</v>
      </c>
      <c r="CC21" s="352">
        <f t="shared" si="56"/>
        <v>0</v>
      </c>
      <c r="CD21" s="352">
        <f t="shared" si="56"/>
        <v>0</v>
      </c>
      <c r="CE21" s="352">
        <f t="shared" si="56"/>
        <v>0</v>
      </c>
      <c r="CF21" s="352">
        <f t="shared" si="56"/>
        <v>0</v>
      </c>
      <c r="CG21" s="352">
        <f t="shared" si="56"/>
        <v>0</v>
      </c>
      <c r="CH21" s="354">
        <f t="shared" si="56"/>
        <v>0</v>
      </c>
      <c r="CI21" s="646"/>
      <c r="CJ21" s="1205">
        <f>IFERROR($BL21*AP21,"&lt;")</f>
        <v>0</v>
      </c>
      <c r="CK21" s="725">
        <f t="shared" ref="CK21:CO22" si="57">IF(($AO21="DI"),IFERROR($BL21*AQ21,"&lt;"),"np")</f>
        <v>5.0100000000000006E-2</v>
      </c>
      <c r="CL21" s="725">
        <f t="shared" si="57"/>
        <v>0.45090199999999997</v>
      </c>
      <c r="CM21" s="725">
        <f t="shared" si="57"/>
        <v>4.2084169999999999</v>
      </c>
      <c r="CN21" s="725">
        <f t="shared" si="57"/>
        <v>24.298594999999999</v>
      </c>
      <c r="CO21" s="725">
        <f t="shared" si="57"/>
        <v>11.523045</v>
      </c>
      <c r="CP21" s="726">
        <f t="shared" ref="CP21:CR22" si="58">$BL21*AV21</f>
        <v>0</v>
      </c>
      <c r="CQ21" s="726">
        <f t="shared" si="58"/>
        <v>0</v>
      </c>
      <c r="CR21" s="726">
        <f t="shared" si="58"/>
        <v>0</v>
      </c>
      <c r="CS21" s="725">
        <f t="shared" ref="CS21:CV22" si="59">IF(($AO21="DI"),IFERROR($BL21*AY21,"&lt;"),"np")</f>
        <v>0.80160300000000007</v>
      </c>
      <c r="CT21" s="725">
        <f t="shared" si="59"/>
        <v>0.701403</v>
      </c>
      <c r="CU21" s="725">
        <f t="shared" si="59"/>
        <v>5.7615249999999998</v>
      </c>
      <c r="CV21" s="725">
        <f t="shared" si="59"/>
        <v>3.5070139999999999</v>
      </c>
      <c r="CW21" s="727">
        <f>$BL21*BC21</f>
        <v>0</v>
      </c>
      <c r="CX21" s="1206"/>
      <c r="CY21" s="29">
        <f t="shared" ref="CY21:DD21" si="60">IFERROR($BL21*BD21,"&lt;")</f>
        <v>0</v>
      </c>
      <c r="CZ21" s="30">
        <f t="shared" si="60"/>
        <v>0</v>
      </c>
      <c r="DA21" s="30">
        <f t="shared" si="60"/>
        <v>0</v>
      </c>
      <c r="DB21" s="30">
        <f t="shared" si="60"/>
        <v>0</v>
      </c>
      <c r="DC21" s="30">
        <f t="shared" si="60"/>
        <v>0</v>
      </c>
      <c r="DD21" s="31">
        <f t="shared" si="60"/>
        <v>0</v>
      </c>
    </row>
    <row r="22" spans="1:108" ht="15" customHeight="1" thickBot="1" x14ac:dyDescent="0.35">
      <c r="B22" s="84"/>
      <c r="C22" s="85"/>
      <c r="D22" s="85"/>
      <c r="E22" s="85"/>
      <c r="F22" s="85"/>
      <c r="G22" s="86"/>
      <c r="H22" s="87"/>
      <c r="I22" s="87"/>
      <c r="J22" s="88"/>
      <c r="K22" s="89"/>
      <c r="L22" s="90"/>
      <c r="M22" s="90"/>
      <c r="N22" s="91"/>
      <c r="O22" s="92"/>
      <c r="P22" s="75"/>
      <c r="Q22" s="76"/>
      <c r="R22" s="634"/>
      <c r="S22" s="622">
        <v>100</v>
      </c>
      <c r="T22" s="78"/>
      <c r="U22" s="635"/>
      <c r="V22" s="635"/>
      <c r="W22" s="635"/>
      <c r="X22" s="635"/>
      <c r="Y22" s="636"/>
      <c r="Z22" s="78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622"/>
      <c r="AN22" s="743"/>
      <c r="AO22" s="77" t="s">
        <v>282</v>
      </c>
      <c r="AP22" s="1207"/>
      <c r="AQ22" s="1208">
        <f t="shared" si="47"/>
        <v>0.10020000000000001</v>
      </c>
      <c r="AR22" s="1208">
        <f t="shared" si="48"/>
        <v>0.90180399999999994</v>
      </c>
      <c r="AS22" s="1208">
        <f t="shared" si="49"/>
        <v>8.4168339999999997</v>
      </c>
      <c r="AT22" s="1208">
        <f t="shared" si="50"/>
        <v>48.597189999999998</v>
      </c>
      <c r="AU22" s="1208">
        <f t="shared" si="51"/>
        <v>23.04609</v>
      </c>
      <c r="AV22" s="1209"/>
      <c r="AW22" s="1209"/>
      <c r="AX22" s="1209"/>
      <c r="AY22" s="1208">
        <f t="shared" si="52"/>
        <v>1.6032060000000001</v>
      </c>
      <c r="AZ22" s="1208">
        <f t="shared" si="53"/>
        <v>1.402806</v>
      </c>
      <c r="BA22" s="1208">
        <f t="shared" si="54"/>
        <v>11.52305</v>
      </c>
      <c r="BB22" s="1208">
        <f t="shared" si="55"/>
        <v>7.0140279999999997</v>
      </c>
      <c r="BC22" s="1210"/>
      <c r="BD22" s="78"/>
      <c r="BE22" s="79"/>
      <c r="BF22" s="79"/>
      <c r="BG22" s="79"/>
      <c r="BH22" s="79"/>
      <c r="BI22" s="80"/>
      <c r="BJ22" s="93"/>
      <c r="BK22" s="630"/>
      <c r="BL22" s="412">
        <v>0.5</v>
      </c>
      <c r="BM22" s="410">
        <f t="shared" ref="BM22" si="61">IFERROR($BL22*R22,"&lt;")</f>
        <v>0</v>
      </c>
      <c r="BN22" s="411">
        <f t="shared" ref="BN22" si="62">IFERROR($BL22*S22,"&lt;")</f>
        <v>50</v>
      </c>
      <c r="BO22" s="1211">
        <f t="shared" ref="BO22" si="63">IFERROR($BL22*T22,"&lt;")</f>
        <v>0</v>
      </c>
      <c r="BP22" s="1212">
        <f t="shared" ref="BP22" si="64">IFERROR($BL22*U22,"&lt;")</f>
        <v>0</v>
      </c>
      <c r="BQ22" s="1212">
        <f t="shared" ref="BQ22" si="65">IFERROR($BL22*V22,"&lt;")</f>
        <v>0</v>
      </c>
      <c r="BR22" s="1212">
        <f t="shared" ref="BR22" si="66">IFERROR($BL22*W22,"&lt;")</f>
        <v>0</v>
      </c>
      <c r="BS22" s="1212">
        <f t="shared" ref="BS22" si="67">IFERROR($BL22*X22,"&lt;")</f>
        <v>0</v>
      </c>
      <c r="BT22" s="1213">
        <f t="shared" ref="BT22" si="68">IFERROR($BL22*Y22,"&lt;")</f>
        <v>0</v>
      </c>
      <c r="BU22" s="78">
        <f t="shared" ref="BU22" si="69">IFERROR($BL22*Z22,"&lt;")</f>
        <v>0</v>
      </c>
      <c r="BV22" s="635">
        <f t="shared" ref="BV22" si="70">IFERROR($BL22*AA22,"&lt;")</f>
        <v>0</v>
      </c>
      <c r="BW22" s="635">
        <f t="shared" ref="BW22" si="71">IFERROR($BL22*AB22,"&lt;")</f>
        <v>0</v>
      </c>
      <c r="BX22" s="635">
        <f t="shared" ref="BX22" si="72">IFERROR($BL22*AC22,"&lt;")</f>
        <v>0</v>
      </c>
      <c r="BY22" s="635">
        <f t="shared" ref="BY22" si="73">IFERROR($BL22*AD22,"&lt;")</f>
        <v>0</v>
      </c>
      <c r="BZ22" s="635">
        <f t="shared" ref="BZ22" si="74">IFERROR($BL22*AE22,"&lt;")</f>
        <v>0</v>
      </c>
      <c r="CA22" s="635">
        <f t="shared" ref="CA22" si="75">IFERROR($BL22*AF22,"&lt;")</f>
        <v>0</v>
      </c>
      <c r="CB22" s="635">
        <f t="shared" ref="CB22" si="76">IFERROR($BL22*AG22,"&lt;")</f>
        <v>0</v>
      </c>
      <c r="CC22" s="635">
        <f t="shared" ref="CC22" si="77">IFERROR($BL22*AH22,"&lt;")</f>
        <v>0</v>
      </c>
      <c r="CD22" s="635">
        <f t="shared" ref="CD22" si="78">IFERROR($BL22*AI22,"&lt;")</f>
        <v>0</v>
      </c>
      <c r="CE22" s="635">
        <f t="shared" ref="CE22" si="79">IFERROR($BL22*AJ22,"&lt;")</f>
        <v>0</v>
      </c>
      <c r="CF22" s="635">
        <f t="shared" ref="CF22" si="80">IFERROR($BL22*AK22,"&lt;")</f>
        <v>0</v>
      </c>
      <c r="CG22" s="635">
        <f t="shared" ref="CG22" si="81">IFERROR($BL22*AL22,"&lt;")</f>
        <v>0</v>
      </c>
      <c r="CH22" s="636">
        <f t="shared" ref="CH22" si="82">IFERROR($BL22*AM22,"&lt;")</f>
        <v>0</v>
      </c>
      <c r="CI22" s="743"/>
      <c r="CJ22" s="1340">
        <f>IFERROR($BL22*AP22,"&lt;")</f>
        <v>0</v>
      </c>
      <c r="CK22" s="754">
        <f t="shared" si="57"/>
        <v>5.0100000000000006E-2</v>
      </c>
      <c r="CL22" s="754">
        <f t="shared" si="57"/>
        <v>0.45090199999999997</v>
      </c>
      <c r="CM22" s="754">
        <f t="shared" si="57"/>
        <v>4.2084169999999999</v>
      </c>
      <c r="CN22" s="754">
        <f t="shared" si="57"/>
        <v>24.298594999999999</v>
      </c>
      <c r="CO22" s="754">
        <f t="shared" si="57"/>
        <v>11.523045</v>
      </c>
      <c r="CP22" s="755">
        <f t="shared" si="58"/>
        <v>0</v>
      </c>
      <c r="CQ22" s="755">
        <f t="shared" si="58"/>
        <v>0</v>
      </c>
      <c r="CR22" s="755">
        <f t="shared" si="58"/>
        <v>0</v>
      </c>
      <c r="CS22" s="754">
        <f t="shared" si="59"/>
        <v>0.80160300000000007</v>
      </c>
      <c r="CT22" s="754">
        <f t="shared" si="59"/>
        <v>0.701403</v>
      </c>
      <c r="CU22" s="754">
        <f t="shared" si="59"/>
        <v>5.7615249999999998</v>
      </c>
      <c r="CV22" s="754">
        <f t="shared" si="59"/>
        <v>3.5070139999999999</v>
      </c>
      <c r="CW22" s="756">
        <f>$BL22*BC22</f>
        <v>0</v>
      </c>
      <c r="CX22" s="1214"/>
      <c r="CY22" s="78">
        <f t="shared" ref="CY22" si="83">IFERROR($BL22*BD22,"&lt;")</f>
        <v>0</v>
      </c>
      <c r="CZ22" s="79">
        <f t="shared" ref="CZ22" si="84">IFERROR($BL22*BE22,"&lt;")</f>
        <v>0</v>
      </c>
      <c r="DA22" s="79">
        <f t="shared" ref="DA22" si="85">IFERROR($BL22*BF22,"&lt;")</f>
        <v>0</v>
      </c>
      <c r="DB22" s="79">
        <f t="shared" ref="DB22" si="86">IFERROR($BL22*BG22,"&lt;")</f>
        <v>0</v>
      </c>
      <c r="DC22" s="79">
        <f t="shared" ref="DC22" si="87">IFERROR($BL22*BH22,"&lt;")</f>
        <v>0</v>
      </c>
      <c r="DD22" s="80">
        <f t="shared" ref="DD22" si="88">IFERROR($BL22*BI22,"&lt;")</f>
        <v>0</v>
      </c>
    </row>
    <row r="23" spans="1:108" ht="15.75" customHeight="1" thickBot="1" x14ac:dyDescent="0.35">
      <c r="B23" s="1661" t="s">
        <v>278</v>
      </c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269"/>
      <c r="S23" s="1269"/>
      <c r="T23" s="1269"/>
      <c r="U23" s="1269"/>
      <c r="V23" s="1269"/>
      <c r="W23" s="1269"/>
      <c r="X23" s="1269"/>
      <c r="Y23" s="1269"/>
      <c r="Z23" s="1269"/>
      <c r="AA23" s="1269"/>
      <c r="AB23" s="1269"/>
      <c r="AC23" s="1269"/>
      <c r="AD23" s="1269"/>
      <c r="AE23" s="1269"/>
      <c r="AF23" s="1269"/>
      <c r="AG23" s="1269"/>
      <c r="AH23" s="1269"/>
      <c r="AI23" s="1269"/>
      <c r="AJ23" s="1269"/>
      <c r="AK23" s="1269"/>
      <c r="AL23" s="1269"/>
      <c r="AM23" s="1269"/>
      <c r="AN23" s="1269"/>
      <c r="AO23" s="1269"/>
      <c r="AP23" s="1269"/>
      <c r="AQ23" s="1269"/>
      <c r="AR23" s="1269"/>
      <c r="AS23" s="1269"/>
      <c r="AT23" s="1269"/>
      <c r="AU23" s="1269"/>
      <c r="AV23" s="1269"/>
      <c r="AW23" s="1269"/>
      <c r="AX23" s="1269"/>
      <c r="AY23" s="1269"/>
      <c r="AZ23" s="1269"/>
      <c r="BA23" s="1269"/>
      <c r="BB23" s="1269"/>
      <c r="BC23" s="1269"/>
      <c r="BD23" s="1269"/>
      <c r="BE23" s="1269"/>
      <c r="BF23" s="1269"/>
      <c r="BG23" s="1269"/>
      <c r="BH23" s="1269"/>
      <c r="BI23" s="1409"/>
      <c r="BJ23" s="1269"/>
      <c r="BK23" s="1263"/>
      <c r="BL23" s="1263"/>
      <c r="BM23" s="1263"/>
      <c r="BN23" s="1263"/>
      <c r="BO23" s="803"/>
      <c r="BP23" s="803"/>
      <c r="BQ23" s="803"/>
      <c r="BR23" s="803"/>
      <c r="BS23" s="803"/>
      <c r="BT23" s="803"/>
      <c r="BU23" s="1263"/>
      <c r="BV23" s="1263"/>
      <c r="BW23" s="1263"/>
      <c r="BX23" s="1263"/>
      <c r="BY23" s="1263"/>
      <c r="BZ23" s="1263"/>
      <c r="CA23" s="1263"/>
      <c r="CB23" s="1263"/>
      <c r="CC23" s="1263"/>
      <c r="CD23" s="1263"/>
      <c r="CE23" s="1263"/>
      <c r="CF23" s="1263"/>
      <c r="CG23" s="1263"/>
      <c r="CH23" s="1263"/>
      <c r="CI23" s="803"/>
      <c r="CJ23" s="803"/>
      <c r="CK23" s="803"/>
      <c r="CL23" s="803"/>
      <c r="CM23" s="803"/>
      <c r="CN23" s="803"/>
      <c r="CO23" s="803"/>
      <c r="CP23" s="803"/>
      <c r="CQ23" s="803"/>
      <c r="CR23" s="803"/>
      <c r="CS23" s="803"/>
      <c r="CT23" s="803"/>
      <c r="CU23" s="803"/>
      <c r="CV23" s="803"/>
      <c r="CW23" s="803"/>
      <c r="CX23" s="803"/>
      <c r="CY23" s="1258"/>
      <c r="CZ23" s="1258"/>
      <c r="DA23" s="1258"/>
      <c r="DB23" s="1258"/>
      <c r="DC23" s="1258"/>
      <c r="DD23" s="1259"/>
    </row>
    <row r="24" spans="1:108" ht="15" customHeight="1" x14ac:dyDescent="0.35">
      <c r="B24" s="1215"/>
      <c r="C24" s="343"/>
      <c r="D24" s="343"/>
      <c r="E24" s="343"/>
      <c r="F24" s="343"/>
      <c r="G24" s="344"/>
      <c r="H24" s="625"/>
      <c r="I24" s="625"/>
      <c r="J24" s="346"/>
      <c r="K24" s="347"/>
      <c r="L24" s="348"/>
      <c r="M24" s="348"/>
      <c r="N24" s="626"/>
      <c r="O24" s="349"/>
      <c r="P24" s="26"/>
      <c r="Q24" s="350"/>
      <c r="R24" s="351"/>
      <c r="S24" s="628"/>
      <c r="T24" s="29"/>
      <c r="U24" s="352"/>
      <c r="V24" s="352"/>
      <c r="W24" s="352"/>
      <c r="X24" s="352"/>
      <c r="Y24" s="354"/>
      <c r="Z24" s="29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1"/>
      <c r="AN24" s="628"/>
      <c r="AO24" s="627"/>
      <c r="AP24" s="1216"/>
      <c r="AQ24" s="717" t="str">
        <f t="shared" si="47"/>
        <v>np</v>
      </c>
      <c r="AR24" s="717" t="str">
        <f t="shared" si="48"/>
        <v>np</v>
      </c>
      <c r="AS24" s="717" t="str">
        <f t="shared" si="49"/>
        <v>np</v>
      </c>
      <c r="AT24" s="717" t="str">
        <f t="shared" si="50"/>
        <v>np</v>
      </c>
      <c r="AU24" s="717" t="str">
        <f t="shared" si="51"/>
        <v>np</v>
      </c>
      <c r="AV24" s="1217"/>
      <c r="AW24" s="1217"/>
      <c r="AX24" s="1217"/>
      <c r="AY24" s="717" t="str">
        <f t="shared" si="52"/>
        <v>np</v>
      </c>
      <c r="AZ24" s="717" t="str">
        <f t="shared" si="53"/>
        <v>np</v>
      </c>
      <c r="BA24" s="717" t="str">
        <f t="shared" si="54"/>
        <v>np</v>
      </c>
      <c r="BB24" s="717" t="str">
        <f t="shared" si="55"/>
        <v>np</v>
      </c>
      <c r="BC24" s="1218"/>
      <c r="BD24" s="29"/>
      <c r="BE24" s="30"/>
      <c r="BF24" s="30"/>
      <c r="BG24" s="30"/>
      <c r="BH24" s="30"/>
      <c r="BI24" s="31"/>
      <c r="BJ24" s="628"/>
      <c r="BK24" s="629"/>
      <c r="BL24" s="34">
        <v>0.5</v>
      </c>
      <c r="BM24" s="351">
        <f t="shared" ref="BM24:BS24" si="89">IFERROR($BL24*R24,"&lt;")</f>
        <v>0</v>
      </c>
      <c r="BN24" s="646">
        <f t="shared" si="89"/>
        <v>0</v>
      </c>
      <c r="BO24" s="720">
        <f t="shared" si="89"/>
        <v>0</v>
      </c>
      <c r="BP24" s="722">
        <f t="shared" si="89"/>
        <v>0</v>
      </c>
      <c r="BQ24" s="722">
        <f t="shared" si="89"/>
        <v>0</v>
      </c>
      <c r="BR24" s="722">
        <f t="shared" si="89"/>
        <v>0</v>
      </c>
      <c r="BS24" s="722">
        <f t="shared" si="89"/>
        <v>0</v>
      </c>
      <c r="BT24" s="723"/>
      <c r="BU24" s="29">
        <f t="shared" ref="BU24:CH24" si="90">IFERROR($BL24*Z24,"&lt;")</f>
        <v>0</v>
      </c>
      <c r="BV24" s="352">
        <f t="shared" si="90"/>
        <v>0</v>
      </c>
      <c r="BW24" s="352">
        <f t="shared" si="90"/>
        <v>0</v>
      </c>
      <c r="BX24" s="352">
        <f t="shared" si="90"/>
        <v>0</v>
      </c>
      <c r="BY24" s="352">
        <f t="shared" si="90"/>
        <v>0</v>
      </c>
      <c r="BZ24" s="352">
        <f t="shared" si="90"/>
        <v>0</v>
      </c>
      <c r="CA24" s="352">
        <f t="shared" si="90"/>
        <v>0</v>
      </c>
      <c r="CB24" s="352">
        <f t="shared" si="90"/>
        <v>0</v>
      </c>
      <c r="CC24" s="352">
        <f t="shared" si="90"/>
        <v>0</v>
      </c>
      <c r="CD24" s="352">
        <f t="shared" si="90"/>
        <v>0</v>
      </c>
      <c r="CE24" s="352">
        <f t="shared" si="90"/>
        <v>0</v>
      </c>
      <c r="CF24" s="352">
        <f t="shared" si="90"/>
        <v>0</v>
      </c>
      <c r="CG24" s="352">
        <f t="shared" si="90"/>
        <v>0</v>
      </c>
      <c r="CH24" s="354">
        <f t="shared" si="90"/>
        <v>0</v>
      </c>
      <c r="CI24" s="628"/>
      <c r="CJ24" s="1219">
        <f>IFERROR($BL24*AP24,"&lt;")</f>
        <v>0</v>
      </c>
      <c r="CK24" s="725" t="str">
        <f t="shared" ref="CK24:CO25" si="91">IF(($AO24="DI"),IFERROR($BL24*AQ24,"&lt;"),"np")</f>
        <v>np</v>
      </c>
      <c r="CL24" s="725" t="str">
        <f t="shared" si="91"/>
        <v>np</v>
      </c>
      <c r="CM24" s="725" t="str">
        <f t="shared" si="91"/>
        <v>np</v>
      </c>
      <c r="CN24" s="725" t="str">
        <f t="shared" si="91"/>
        <v>np</v>
      </c>
      <c r="CO24" s="725" t="str">
        <f t="shared" si="91"/>
        <v>np</v>
      </c>
      <c r="CP24" s="726">
        <f t="shared" ref="CP24:CR25" si="92">$BL24*AV24</f>
        <v>0</v>
      </c>
      <c r="CQ24" s="726">
        <f t="shared" si="92"/>
        <v>0</v>
      </c>
      <c r="CR24" s="726">
        <f t="shared" si="92"/>
        <v>0</v>
      </c>
      <c r="CS24" s="725" t="str">
        <f t="shared" ref="CS24:CV25" si="93">IF(($AO24="DI"),IFERROR($BL24*AY24,"&lt;"),"np")</f>
        <v>np</v>
      </c>
      <c r="CT24" s="725" t="str">
        <f t="shared" si="93"/>
        <v>np</v>
      </c>
      <c r="CU24" s="725" t="str">
        <f t="shared" si="93"/>
        <v>np</v>
      </c>
      <c r="CV24" s="725" t="str">
        <f t="shared" si="93"/>
        <v>np</v>
      </c>
      <c r="CW24" s="727">
        <f>$BL24*BC24</f>
        <v>0</v>
      </c>
      <c r="CX24" s="1220"/>
      <c r="CY24" s="29">
        <f t="shared" ref="CY24:DD24" si="94">IFERROR($BL24*BD24,"&lt;")</f>
        <v>0</v>
      </c>
      <c r="CZ24" s="30">
        <f t="shared" si="94"/>
        <v>0</v>
      </c>
      <c r="DA24" s="30">
        <f t="shared" si="94"/>
        <v>0</v>
      </c>
      <c r="DB24" s="30">
        <f t="shared" si="94"/>
        <v>0</v>
      </c>
      <c r="DC24" s="30">
        <f t="shared" si="94"/>
        <v>0</v>
      </c>
      <c r="DD24" s="31">
        <f t="shared" si="94"/>
        <v>0</v>
      </c>
    </row>
    <row r="25" spans="1:108" ht="15" customHeight="1" thickBot="1" x14ac:dyDescent="0.4">
      <c r="B25" s="1221"/>
      <c r="C25" s="505"/>
      <c r="D25" s="505"/>
      <c r="E25" s="505"/>
      <c r="F25" s="505"/>
      <c r="G25" s="374"/>
      <c r="H25" s="375"/>
      <c r="I25" s="375"/>
      <c r="J25" s="376"/>
      <c r="K25" s="377"/>
      <c r="L25" s="378"/>
      <c r="M25" s="378"/>
      <c r="N25" s="620"/>
      <c r="O25" s="379"/>
      <c r="P25" s="75"/>
      <c r="Q25" s="380"/>
      <c r="R25" s="634"/>
      <c r="S25" s="622"/>
      <c r="T25" s="78"/>
      <c r="U25" s="635"/>
      <c r="V25" s="635"/>
      <c r="W25" s="635"/>
      <c r="X25" s="635"/>
      <c r="Y25" s="636"/>
      <c r="Z25" s="78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80"/>
      <c r="AN25" s="622"/>
      <c r="AO25" s="621"/>
      <c r="AP25" s="1222"/>
      <c r="AQ25" s="1208" t="str">
        <f t="shared" si="47"/>
        <v>np</v>
      </c>
      <c r="AR25" s="1208" t="str">
        <f t="shared" si="48"/>
        <v>np</v>
      </c>
      <c r="AS25" s="1208" t="str">
        <f t="shared" si="49"/>
        <v>np</v>
      </c>
      <c r="AT25" s="1208" t="str">
        <f t="shared" si="50"/>
        <v>np</v>
      </c>
      <c r="AU25" s="1208" t="str">
        <f t="shared" si="51"/>
        <v>np</v>
      </c>
      <c r="AV25" s="1223"/>
      <c r="AW25" s="1223"/>
      <c r="AX25" s="1223"/>
      <c r="AY25" s="1208" t="str">
        <f t="shared" si="52"/>
        <v>np</v>
      </c>
      <c r="AZ25" s="1208" t="str">
        <f t="shared" si="53"/>
        <v>np</v>
      </c>
      <c r="BA25" s="1208" t="str">
        <f t="shared" si="54"/>
        <v>np</v>
      </c>
      <c r="BB25" s="1208" t="str">
        <f t="shared" si="55"/>
        <v>np</v>
      </c>
      <c r="BC25" s="1224"/>
      <c r="BD25" s="78"/>
      <c r="BE25" s="79"/>
      <c r="BF25" s="79"/>
      <c r="BG25" s="79"/>
      <c r="BH25" s="79"/>
      <c r="BI25" s="80"/>
      <c r="BJ25" s="622"/>
      <c r="BK25" s="623"/>
      <c r="BL25" s="624">
        <v>0.5</v>
      </c>
      <c r="BM25" s="634">
        <f t="shared" ref="BM25" si="95">IFERROR($BL25*R25,"&lt;")</f>
        <v>0</v>
      </c>
      <c r="BN25" s="743">
        <f t="shared" ref="BN25" si="96">IFERROR($BL25*S25,"&lt;")</f>
        <v>0</v>
      </c>
      <c r="BO25" s="1211">
        <f t="shared" ref="BO25" si="97">IFERROR($BL25*T25,"&lt;")</f>
        <v>0</v>
      </c>
      <c r="BP25" s="1212">
        <f t="shared" ref="BP25" si="98">IFERROR($BL25*U25,"&lt;")</f>
        <v>0</v>
      </c>
      <c r="BQ25" s="1212">
        <f t="shared" ref="BQ25" si="99">IFERROR($BL25*V25,"&lt;")</f>
        <v>0</v>
      </c>
      <c r="BR25" s="1212">
        <f t="shared" ref="BR25" si="100">IFERROR($BL25*W25,"&lt;")</f>
        <v>0</v>
      </c>
      <c r="BS25" s="1212">
        <f t="shared" ref="BS25" si="101">IFERROR($BL25*X25,"&lt;")</f>
        <v>0</v>
      </c>
      <c r="BT25" s="1213"/>
      <c r="BU25" s="78">
        <f t="shared" ref="BU25" si="102">IFERROR($BL25*Z25,"&lt;")</f>
        <v>0</v>
      </c>
      <c r="BV25" s="635">
        <f t="shared" ref="BV25" si="103">IFERROR($BL25*AA25,"&lt;")</f>
        <v>0</v>
      </c>
      <c r="BW25" s="635">
        <f t="shared" ref="BW25" si="104">IFERROR($BL25*AB25,"&lt;")</f>
        <v>0</v>
      </c>
      <c r="BX25" s="635">
        <f t="shared" ref="BX25" si="105">IFERROR($BL25*AC25,"&lt;")</f>
        <v>0</v>
      </c>
      <c r="BY25" s="635">
        <f t="shared" ref="BY25" si="106">IFERROR($BL25*AD25,"&lt;")</f>
        <v>0</v>
      </c>
      <c r="BZ25" s="635">
        <f t="shared" ref="BZ25" si="107">IFERROR($BL25*AE25,"&lt;")</f>
        <v>0</v>
      </c>
      <c r="CA25" s="635">
        <f t="shared" ref="CA25" si="108">IFERROR($BL25*AF25,"&lt;")</f>
        <v>0</v>
      </c>
      <c r="CB25" s="635">
        <f t="shared" ref="CB25" si="109">IFERROR($BL25*AG25,"&lt;")</f>
        <v>0</v>
      </c>
      <c r="CC25" s="635">
        <f t="shared" ref="CC25" si="110">IFERROR($BL25*AH25,"&lt;")</f>
        <v>0</v>
      </c>
      <c r="CD25" s="635">
        <f t="shared" ref="CD25" si="111">IFERROR($BL25*AI25,"&lt;")</f>
        <v>0</v>
      </c>
      <c r="CE25" s="635">
        <f t="shared" ref="CE25" si="112">IFERROR($BL25*AJ25,"&lt;")</f>
        <v>0</v>
      </c>
      <c r="CF25" s="635">
        <f t="shared" ref="CF25" si="113">IFERROR($BL25*AK25,"&lt;")</f>
        <v>0</v>
      </c>
      <c r="CG25" s="635">
        <f t="shared" ref="CG25" si="114">IFERROR($BL25*AL25,"&lt;")</f>
        <v>0</v>
      </c>
      <c r="CH25" s="636">
        <f t="shared" ref="CH25" si="115">IFERROR($BL25*AM25,"&lt;")</f>
        <v>0</v>
      </c>
      <c r="CI25" s="622"/>
      <c r="CJ25" s="1341">
        <f>IFERROR($BL25*AP25,"&lt;")</f>
        <v>0</v>
      </c>
      <c r="CK25" s="754" t="str">
        <f t="shared" si="91"/>
        <v>np</v>
      </c>
      <c r="CL25" s="754" t="str">
        <f t="shared" si="91"/>
        <v>np</v>
      </c>
      <c r="CM25" s="754" t="str">
        <f t="shared" si="91"/>
        <v>np</v>
      </c>
      <c r="CN25" s="754" t="str">
        <f t="shared" si="91"/>
        <v>np</v>
      </c>
      <c r="CO25" s="754" t="str">
        <f t="shared" si="91"/>
        <v>np</v>
      </c>
      <c r="CP25" s="755">
        <f t="shared" si="92"/>
        <v>0</v>
      </c>
      <c r="CQ25" s="755">
        <f t="shared" si="92"/>
        <v>0</v>
      </c>
      <c r="CR25" s="755">
        <f t="shared" si="92"/>
        <v>0</v>
      </c>
      <c r="CS25" s="754" t="str">
        <f t="shared" si="93"/>
        <v>np</v>
      </c>
      <c r="CT25" s="754" t="str">
        <f t="shared" si="93"/>
        <v>np</v>
      </c>
      <c r="CU25" s="754" t="str">
        <f t="shared" si="93"/>
        <v>np</v>
      </c>
      <c r="CV25" s="754" t="str">
        <f t="shared" si="93"/>
        <v>np</v>
      </c>
      <c r="CW25" s="756">
        <f>$BL25*BC25</f>
        <v>0</v>
      </c>
      <c r="CX25" s="1225"/>
      <c r="CY25" s="78">
        <f t="shared" ref="CY25" si="116">IFERROR($BL25*BD25,"&lt;")</f>
        <v>0</v>
      </c>
      <c r="CZ25" s="79">
        <f t="shared" ref="CZ25" si="117">IFERROR($BL25*BE25,"&lt;")</f>
        <v>0</v>
      </c>
      <c r="DA25" s="79">
        <f t="shared" ref="DA25" si="118">IFERROR($BL25*BF25,"&lt;")</f>
        <v>0</v>
      </c>
      <c r="DB25" s="79">
        <f t="shared" ref="DB25" si="119">IFERROR($BL25*BG25,"&lt;")</f>
        <v>0</v>
      </c>
      <c r="DC25" s="79">
        <f t="shared" ref="DC25" si="120">IFERROR($BL25*BH25,"&lt;")</f>
        <v>0</v>
      </c>
      <c r="DD25" s="80">
        <f t="shared" ref="DD25" si="121">IFERROR($BL25*BI25,"&lt;")</f>
        <v>0</v>
      </c>
    </row>
    <row r="26" spans="1:108" ht="18.75" thickBot="1" x14ac:dyDescent="0.4">
      <c r="B26" s="1095" t="s">
        <v>66</v>
      </c>
      <c r="C26" s="640"/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640"/>
      <c r="O26" s="640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641"/>
      <c r="AF26" s="641"/>
      <c r="AG26" s="641"/>
      <c r="AH26" s="641"/>
      <c r="AI26" s="641"/>
      <c r="AJ26" s="641"/>
      <c r="AK26" s="641"/>
      <c r="AL26" s="641"/>
      <c r="AM26" s="641"/>
      <c r="AN26" s="641"/>
      <c r="AO26" s="641"/>
      <c r="AP26" s="641"/>
      <c r="AQ26" s="641"/>
      <c r="AR26" s="641"/>
      <c r="AS26" s="641"/>
      <c r="AT26" s="641"/>
      <c r="AU26" s="641"/>
      <c r="AV26" s="641"/>
      <c r="AW26" s="641"/>
      <c r="AX26" s="641"/>
      <c r="AY26" s="641"/>
      <c r="AZ26" s="641"/>
      <c r="BA26" s="641"/>
      <c r="BB26" s="641"/>
      <c r="BC26" s="641"/>
      <c r="BD26" s="641"/>
      <c r="BE26" s="641"/>
      <c r="BF26" s="641"/>
      <c r="BG26" s="641"/>
      <c r="BH26" s="641"/>
      <c r="BI26" s="641"/>
      <c r="BJ26" s="641"/>
      <c r="BK26" s="641"/>
      <c r="BL26" s="641"/>
      <c r="BM26" s="641"/>
      <c r="BN26" s="641"/>
      <c r="BO26" s="641"/>
      <c r="BP26" s="641"/>
      <c r="BQ26" s="641"/>
      <c r="BR26" s="641"/>
      <c r="BS26" s="641"/>
      <c r="BT26" s="641"/>
      <c r="BU26" s="641"/>
      <c r="BV26" s="641"/>
      <c r="BW26" s="641"/>
      <c r="BX26" s="641"/>
      <c r="BY26" s="641"/>
      <c r="BZ26" s="641"/>
      <c r="CA26" s="641"/>
      <c r="CB26" s="641"/>
      <c r="CC26" s="641"/>
      <c r="CD26" s="641"/>
      <c r="CE26" s="641"/>
      <c r="CF26" s="641"/>
      <c r="CG26" s="641"/>
      <c r="CH26" s="641"/>
      <c r="CI26" s="641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641"/>
      <c r="CY26" s="641">
        <f t="shared" ref="CY26:DD26" si="122">$BL26*BD26</f>
        <v>0</v>
      </c>
      <c r="CZ26" s="641">
        <f t="shared" si="122"/>
        <v>0</v>
      </c>
      <c r="DA26" s="641">
        <f t="shared" si="122"/>
        <v>0</v>
      </c>
      <c r="DB26" s="641">
        <f t="shared" si="122"/>
        <v>0</v>
      </c>
      <c r="DC26" s="641">
        <f t="shared" si="122"/>
        <v>0</v>
      </c>
      <c r="DD26" s="641">
        <f t="shared" si="122"/>
        <v>0</v>
      </c>
    </row>
    <row r="27" spans="1:108" ht="21.75" thickBot="1" x14ac:dyDescent="0.45">
      <c r="A27" s="433"/>
      <c r="B27" s="1668"/>
      <c r="C27" s="1669"/>
      <c r="D27" s="1669"/>
      <c r="E27" s="1669"/>
      <c r="F27" s="1669"/>
      <c r="G27" s="1669"/>
      <c r="H27" s="1670" t="s">
        <v>443</v>
      </c>
      <c r="I27" s="1670"/>
      <c r="J27" s="1671"/>
      <c r="K27" s="1734" t="s">
        <v>147</v>
      </c>
      <c r="L27" s="1735"/>
      <c r="M27" s="1735"/>
      <c r="N27" s="1735"/>
      <c r="O27" s="1736"/>
      <c r="P27" s="1663" t="s">
        <v>444</v>
      </c>
      <c r="Q27" s="1738"/>
      <c r="R27" s="1497" t="str">
        <f t="shared" ref="R27:AM27" si="123">INDEX(R$61:R$65,MATCH($K$27,$P$61:$P$65,0))</f>
        <v>-</v>
      </c>
      <c r="S27" s="1497" t="str">
        <f t="shared" si="123"/>
        <v>-</v>
      </c>
      <c r="T27" s="107">
        <f t="shared" si="123"/>
        <v>6</v>
      </c>
      <c r="U27" s="108">
        <f t="shared" si="123"/>
        <v>1330.42</v>
      </c>
      <c r="V27" s="108">
        <f t="shared" si="123"/>
        <v>34559.43</v>
      </c>
      <c r="W27" s="108">
        <f t="shared" si="123"/>
        <v>34592.86</v>
      </c>
      <c r="X27" s="108">
        <f t="shared" si="123"/>
        <v>48464.75</v>
      </c>
      <c r="Y27" s="109">
        <f t="shared" si="123"/>
        <v>48464.75</v>
      </c>
      <c r="Z27" s="107">
        <f t="shared" si="123"/>
        <v>411.7</v>
      </c>
      <c r="AA27" s="108" t="str">
        <f t="shared" si="123"/>
        <v>-</v>
      </c>
      <c r="AB27" s="108">
        <f t="shared" si="123"/>
        <v>50010</v>
      </c>
      <c r="AC27" s="108">
        <f t="shared" si="123"/>
        <v>50150</v>
      </c>
      <c r="AD27" s="108">
        <f t="shared" si="123"/>
        <v>50170</v>
      </c>
      <c r="AE27" s="108" t="str">
        <f t="shared" si="123"/>
        <v>-</v>
      </c>
      <c r="AF27" s="108" t="str">
        <f t="shared" si="123"/>
        <v>-</v>
      </c>
      <c r="AG27" s="108">
        <f t="shared" si="123"/>
        <v>0.7</v>
      </c>
      <c r="AH27" s="108">
        <f t="shared" si="123"/>
        <v>125</v>
      </c>
      <c r="AI27" s="108">
        <f t="shared" si="123"/>
        <v>406.7</v>
      </c>
      <c r="AJ27" s="108">
        <f t="shared" si="123"/>
        <v>20030</v>
      </c>
      <c r="AK27" s="108">
        <f t="shared" si="123"/>
        <v>20060</v>
      </c>
      <c r="AL27" s="108">
        <f t="shared" si="123"/>
        <v>15050</v>
      </c>
      <c r="AM27" s="109">
        <f t="shared" si="123"/>
        <v>15050</v>
      </c>
      <c r="AN27" s="116"/>
      <c r="AO27" s="116" t="s">
        <v>267</v>
      </c>
      <c r="AP27" s="113">
        <f t="shared" ref="AP27:BC27" si="124">Z27</f>
        <v>411.7</v>
      </c>
      <c r="AQ27" s="114" t="str">
        <f t="shared" si="124"/>
        <v>-</v>
      </c>
      <c r="AR27" s="114">
        <f t="shared" si="124"/>
        <v>50010</v>
      </c>
      <c r="AS27" s="114">
        <f t="shared" si="124"/>
        <v>50150</v>
      </c>
      <c r="AT27" s="114">
        <f t="shared" si="124"/>
        <v>50170</v>
      </c>
      <c r="AU27" s="114" t="str">
        <f t="shared" si="124"/>
        <v>-</v>
      </c>
      <c r="AV27" s="114" t="str">
        <f t="shared" si="124"/>
        <v>-</v>
      </c>
      <c r="AW27" s="114">
        <f t="shared" si="124"/>
        <v>0.7</v>
      </c>
      <c r="AX27" s="114">
        <f t="shared" si="124"/>
        <v>125</v>
      </c>
      <c r="AY27" s="114">
        <f t="shared" si="124"/>
        <v>406.7</v>
      </c>
      <c r="AZ27" s="114">
        <f t="shared" si="124"/>
        <v>20030</v>
      </c>
      <c r="BA27" s="114">
        <f t="shared" si="124"/>
        <v>20060</v>
      </c>
      <c r="BB27" s="114">
        <f t="shared" si="124"/>
        <v>15050</v>
      </c>
      <c r="BC27" s="115">
        <f t="shared" si="124"/>
        <v>15050</v>
      </c>
      <c r="BD27" s="107">
        <f t="shared" ref="BD27:BI27" si="125">INDEX(BD$61:BD$65,MATCH($K$27,$P$61:$P$65,0))</f>
        <v>0.7</v>
      </c>
      <c r="BE27" s="108">
        <f t="shared" si="125"/>
        <v>125</v>
      </c>
      <c r="BF27" s="108">
        <f t="shared" si="125"/>
        <v>3.21</v>
      </c>
      <c r="BG27" s="108">
        <f t="shared" si="125"/>
        <v>74.94</v>
      </c>
      <c r="BH27" s="108">
        <f t="shared" si="125"/>
        <v>43.48</v>
      </c>
      <c r="BI27" s="111">
        <f t="shared" si="125"/>
        <v>29.56</v>
      </c>
      <c r="BJ27" s="1407"/>
      <c r="BK27" s="775"/>
      <c r="BL27" s="776"/>
      <c r="BM27" s="106"/>
      <c r="BN27" s="106"/>
      <c r="BO27" s="113">
        <f t="shared" ref="BO27:BT33" si="126">T27</f>
        <v>6</v>
      </c>
      <c r="BP27" s="114">
        <f t="shared" si="126"/>
        <v>1330.42</v>
      </c>
      <c r="BQ27" s="114">
        <f t="shared" si="126"/>
        <v>34559.43</v>
      </c>
      <c r="BR27" s="114">
        <f t="shared" si="126"/>
        <v>34592.86</v>
      </c>
      <c r="BS27" s="114">
        <f t="shared" si="126"/>
        <v>48464.75</v>
      </c>
      <c r="BT27" s="115">
        <f t="shared" si="126"/>
        <v>48464.75</v>
      </c>
      <c r="BU27" s="113">
        <f t="shared" ref="BU27:CH33" si="127">Z27</f>
        <v>411.7</v>
      </c>
      <c r="BV27" s="114" t="str">
        <f t="shared" si="127"/>
        <v>-</v>
      </c>
      <c r="BW27" s="114">
        <f t="shared" si="127"/>
        <v>50010</v>
      </c>
      <c r="BX27" s="114">
        <f t="shared" si="127"/>
        <v>50150</v>
      </c>
      <c r="BY27" s="114">
        <f t="shared" si="127"/>
        <v>50170</v>
      </c>
      <c r="BZ27" s="114" t="str">
        <f t="shared" si="127"/>
        <v>-</v>
      </c>
      <c r="CA27" s="114" t="str">
        <f t="shared" si="127"/>
        <v>-</v>
      </c>
      <c r="CB27" s="114">
        <f t="shared" si="127"/>
        <v>0.7</v>
      </c>
      <c r="CC27" s="114">
        <f t="shared" si="127"/>
        <v>125</v>
      </c>
      <c r="CD27" s="114">
        <f t="shared" si="127"/>
        <v>406.7</v>
      </c>
      <c r="CE27" s="114">
        <f t="shared" si="127"/>
        <v>20030</v>
      </c>
      <c r="CF27" s="114">
        <f t="shared" si="127"/>
        <v>20060</v>
      </c>
      <c r="CG27" s="114">
        <f t="shared" si="127"/>
        <v>15050</v>
      </c>
      <c r="CH27" s="115">
        <f t="shared" si="127"/>
        <v>15050</v>
      </c>
      <c r="CI27" s="116"/>
      <c r="CJ27" s="113">
        <f t="shared" ref="CJ27:CJ33" si="128">BU27</f>
        <v>411.7</v>
      </c>
      <c r="CK27" s="114" t="str">
        <f t="shared" ref="CK27:CW27" si="129">BV27</f>
        <v>-</v>
      </c>
      <c r="CL27" s="114">
        <f t="shared" si="129"/>
        <v>50010</v>
      </c>
      <c r="CM27" s="114">
        <f t="shared" si="129"/>
        <v>50150</v>
      </c>
      <c r="CN27" s="114">
        <f t="shared" si="129"/>
        <v>50170</v>
      </c>
      <c r="CO27" s="114" t="str">
        <f t="shared" si="129"/>
        <v>-</v>
      </c>
      <c r="CP27" s="114" t="str">
        <f t="shared" si="129"/>
        <v>-</v>
      </c>
      <c r="CQ27" s="114">
        <f t="shared" si="129"/>
        <v>0.7</v>
      </c>
      <c r="CR27" s="114">
        <f t="shared" si="129"/>
        <v>125</v>
      </c>
      <c r="CS27" s="114">
        <f t="shared" si="129"/>
        <v>406.7</v>
      </c>
      <c r="CT27" s="114">
        <f t="shared" si="129"/>
        <v>20030</v>
      </c>
      <c r="CU27" s="114">
        <f t="shared" si="129"/>
        <v>20060</v>
      </c>
      <c r="CV27" s="114">
        <f t="shared" si="129"/>
        <v>15050</v>
      </c>
      <c r="CW27" s="115">
        <f t="shared" si="129"/>
        <v>15050</v>
      </c>
      <c r="CX27" s="116"/>
      <c r="CY27" s="113">
        <f t="shared" ref="CY27:DD33" si="130">BD27</f>
        <v>0.7</v>
      </c>
      <c r="CZ27" s="114">
        <f t="shared" si="130"/>
        <v>125</v>
      </c>
      <c r="DA27" s="114">
        <f t="shared" si="130"/>
        <v>3.21</v>
      </c>
      <c r="DB27" s="114">
        <f t="shared" si="130"/>
        <v>74.94</v>
      </c>
      <c r="DC27" s="114">
        <f t="shared" si="130"/>
        <v>43.48</v>
      </c>
      <c r="DD27" s="115">
        <f t="shared" si="130"/>
        <v>29.56</v>
      </c>
    </row>
    <row r="28" spans="1:108" ht="21.75" thickBot="1" x14ac:dyDescent="0.45">
      <c r="A28" s="433"/>
      <c r="B28" s="1657"/>
      <c r="C28" s="1658"/>
      <c r="D28" s="1658"/>
      <c r="E28" s="1658"/>
      <c r="F28" s="1658"/>
      <c r="G28" s="1658"/>
      <c r="H28" s="1670" t="s">
        <v>443</v>
      </c>
      <c r="I28" s="1670"/>
      <c r="J28" s="1671"/>
      <c r="K28" s="1746" t="s">
        <v>1</v>
      </c>
      <c r="L28" s="1747"/>
      <c r="M28" s="1747"/>
      <c r="N28" s="1747"/>
      <c r="O28" s="1748"/>
      <c r="P28" s="1739" t="s">
        <v>445</v>
      </c>
      <c r="Q28" s="1740"/>
      <c r="R28" s="1512" t="str">
        <f t="shared" ref="R28:AM28" si="131">INDEX(R$125:R$129,MATCH($K$28,$P$125:$P$129,0))</f>
        <v>-</v>
      </c>
      <c r="S28" s="1512" t="str">
        <f t="shared" si="131"/>
        <v>-</v>
      </c>
      <c r="T28" s="118">
        <f t="shared" si="131"/>
        <v>6</v>
      </c>
      <c r="U28" s="119">
        <f t="shared" si="131"/>
        <v>149</v>
      </c>
      <c r="V28" s="119">
        <f t="shared" si="131"/>
        <v>577</v>
      </c>
      <c r="W28" s="119">
        <f t="shared" si="131"/>
        <v>5393</v>
      </c>
      <c r="X28" s="119">
        <f t="shared" si="131"/>
        <v>302208</v>
      </c>
      <c r="Y28" s="120">
        <f t="shared" si="131"/>
        <v>1000000</v>
      </c>
      <c r="Z28" s="121" t="str">
        <f t="shared" si="131"/>
        <v>-</v>
      </c>
      <c r="AA28" s="122" t="str">
        <f t="shared" si="131"/>
        <v>-</v>
      </c>
      <c r="AB28" s="122" t="str">
        <f t="shared" si="131"/>
        <v>-</v>
      </c>
      <c r="AC28" s="122" t="str">
        <f t="shared" si="131"/>
        <v>-</v>
      </c>
      <c r="AD28" s="122" t="str">
        <f t="shared" si="131"/>
        <v>-</v>
      </c>
      <c r="AE28" s="122" t="str">
        <f t="shared" si="131"/>
        <v>-</v>
      </c>
      <c r="AF28" s="122" t="str">
        <f t="shared" si="131"/>
        <v>-</v>
      </c>
      <c r="AG28" s="122" t="str">
        <f t="shared" si="131"/>
        <v>-</v>
      </c>
      <c r="AH28" s="122" t="str">
        <f t="shared" si="131"/>
        <v>-</v>
      </c>
      <c r="AI28" s="122" t="str">
        <f t="shared" si="131"/>
        <v>-</v>
      </c>
      <c r="AJ28" s="122" t="str">
        <f t="shared" si="131"/>
        <v>-</v>
      </c>
      <c r="AK28" s="122" t="str">
        <f t="shared" si="131"/>
        <v>-</v>
      </c>
      <c r="AL28" s="122" t="str">
        <f t="shared" si="131"/>
        <v>-</v>
      </c>
      <c r="AM28" s="123" t="str">
        <f t="shared" si="131"/>
        <v>-</v>
      </c>
      <c r="AN28" s="124"/>
      <c r="AO28" s="124"/>
      <c r="AP28" s="780" t="str">
        <f t="shared" ref="AP28:BI28" si="132">INDEX(AP$125:AP$129,MATCH($K$28,$P$125:$P$129,0))</f>
        <v>-</v>
      </c>
      <c r="AQ28" s="781" t="str">
        <f t="shared" si="132"/>
        <v>-</v>
      </c>
      <c r="AR28" s="781" t="str">
        <f t="shared" si="132"/>
        <v>-</v>
      </c>
      <c r="AS28" s="781" t="str">
        <f t="shared" si="132"/>
        <v>-</v>
      </c>
      <c r="AT28" s="781" t="str">
        <f t="shared" si="132"/>
        <v>-</v>
      </c>
      <c r="AU28" s="781" t="str">
        <f t="shared" si="132"/>
        <v>-</v>
      </c>
      <c r="AV28" s="781" t="str">
        <f t="shared" si="132"/>
        <v>-</v>
      </c>
      <c r="AW28" s="781" t="str">
        <f t="shared" si="132"/>
        <v>-</v>
      </c>
      <c r="AX28" s="781" t="str">
        <f t="shared" si="132"/>
        <v>-</v>
      </c>
      <c r="AY28" s="781" t="str">
        <f t="shared" si="132"/>
        <v>-</v>
      </c>
      <c r="AZ28" s="781" t="str">
        <f t="shared" si="132"/>
        <v>-</v>
      </c>
      <c r="BA28" s="781" t="str">
        <f t="shared" si="132"/>
        <v>-</v>
      </c>
      <c r="BB28" s="781" t="str">
        <f t="shared" si="132"/>
        <v>-</v>
      </c>
      <c r="BC28" s="782" t="str">
        <f t="shared" si="132"/>
        <v>-</v>
      </c>
      <c r="BD28" s="118">
        <f t="shared" si="132"/>
        <v>0.2</v>
      </c>
      <c r="BE28" s="119">
        <f t="shared" si="132"/>
        <v>7.1</v>
      </c>
      <c r="BF28" s="119">
        <f t="shared" si="132"/>
        <v>6</v>
      </c>
      <c r="BG28" s="119">
        <f t="shared" si="132"/>
        <v>7.9</v>
      </c>
      <c r="BH28" s="119">
        <f t="shared" si="132"/>
        <v>1.5</v>
      </c>
      <c r="BI28" s="125">
        <f t="shared" si="132"/>
        <v>2.5</v>
      </c>
      <c r="BJ28" s="112"/>
      <c r="BK28" s="777"/>
      <c r="BL28" s="778"/>
      <c r="BM28" s="117"/>
      <c r="BN28" s="117"/>
      <c r="BO28" s="126">
        <f t="shared" si="126"/>
        <v>6</v>
      </c>
      <c r="BP28" s="127">
        <f t="shared" si="126"/>
        <v>149</v>
      </c>
      <c r="BQ28" s="127">
        <f t="shared" si="126"/>
        <v>577</v>
      </c>
      <c r="BR28" s="127">
        <f t="shared" si="126"/>
        <v>5393</v>
      </c>
      <c r="BS28" s="127">
        <f t="shared" si="126"/>
        <v>302208</v>
      </c>
      <c r="BT28" s="128">
        <f t="shared" si="126"/>
        <v>1000000</v>
      </c>
      <c r="BU28" s="121" t="str">
        <f t="shared" si="127"/>
        <v>-</v>
      </c>
      <c r="BV28" s="122" t="str">
        <f t="shared" si="127"/>
        <v>-</v>
      </c>
      <c r="BW28" s="122" t="str">
        <f t="shared" si="127"/>
        <v>-</v>
      </c>
      <c r="BX28" s="122" t="str">
        <f t="shared" si="127"/>
        <v>-</v>
      </c>
      <c r="BY28" s="122" t="str">
        <f t="shared" si="127"/>
        <v>-</v>
      </c>
      <c r="BZ28" s="122" t="str">
        <f t="shared" si="127"/>
        <v>-</v>
      </c>
      <c r="CA28" s="122" t="str">
        <f t="shared" si="127"/>
        <v>-</v>
      </c>
      <c r="CB28" s="122" t="str">
        <f t="shared" si="127"/>
        <v>-</v>
      </c>
      <c r="CC28" s="122" t="str">
        <f t="shared" si="127"/>
        <v>-</v>
      </c>
      <c r="CD28" s="122" t="str">
        <f t="shared" si="127"/>
        <v>-</v>
      </c>
      <c r="CE28" s="122" t="str">
        <f t="shared" si="127"/>
        <v>-</v>
      </c>
      <c r="CF28" s="122" t="str">
        <f t="shared" si="127"/>
        <v>-</v>
      </c>
      <c r="CG28" s="122" t="str">
        <f t="shared" si="127"/>
        <v>-</v>
      </c>
      <c r="CH28" s="123" t="str">
        <f t="shared" si="127"/>
        <v>-</v>
      </c>
      <c r="CI28" s="129"/>
      <c r="CJ28" s="121" t="str">
        <f t="shared" si="128"/>
        <v>-</v>
      </c>
      <c r="CK28" s="122" t="str">
        <f t="shared" ref="CK28:CW28" si="133">BV28</f>
        <v>-</v>
      </c>
      <c r="CL28" s="122" t="str">
        <f t="shared" si="133"/>
        <v>-</v>
      </c>
      <c r="CM28" s="122" t="str">
        <f t="shared" si="133"/>
        <v>-</v>
      </c>
      <c r="CN28" s="122" t="str">
        <f t="shared" si="133"/>
        <v>-</v>
      </c>
      <c r="CO28" s="122" t="str">
        <f t="shared" si="133"/>
        <v>-</v>
      </c>
      <c r="CP28" s="122" t="str">
        <f t="shared" si="133"/>
        <v>-</v>
      </c>
      <c r="CQ28" s="122" t="str">
        <f t="shared" si="133"/>
        <v>-</v>
      </c>
      <c r="CR28" s="122" t="str">
        <f t="shared" si="133"/>
        <v>-</v>
      </c>
      <c r="CS28" s="122" t="str">
        <f t="shared" si="133"/>
        <v>-</v>
      </c>
      <c r="CT28" s="122" t="str">
        <f t="shared" si="133"/>
        <v>-</v>
      </c>
      <c r="CU28" s="122" t="str">
        <f t="shared" si="133"/>
        <v>-</v>
      </c>
      <c r="CV28" s="122" t="str">
        <f t="shared" si="133"/>
        <v>-</v>
      </c>
      <c r="CW28" s="123" t="str">
        <f t="shared" si="133"/>
        <v>-</v>
      </c>
      <c r="CX28" s="130"/>
      <c r="CY28" s="1410">
        <f t="shared" si="130"/>
        <v>0.2</v>
      </c>
      <c r="CZ28" s="1411">
        <f t="shared" si="130"/>
        <v>7.1</v>
      </c>
      <c r="DA28" s="1411">
        <f t="shared" si="130"/>
        <v>6</v>
      </c>
      <c r="DB28" s="1411">
        <f t="shared" si="130"/>
        <v>7.9</v>
      </c>
      <c r="DC28" s="1411">
        <f t="shared" si="130"/>
        <v>1.5</v>
      </c>
      <c r="DD28" s="1412">
        <f t="shared" si="130"/>
        <v>2.5</v>
      </c>
    </row>
    <row r="29" spans="1:108" ht="20.25" thickBot="1" x14ac:dyDescent="0.45">
      <c r="A29" s="433"/>
      <c r="B29" s="1657"/>
      <c r="C29" s="1658"/>
      <c r="D29" s="1658"/>
      <c r="E29" s="1658"/>
      <c r="F29" s="1658"/>
      <c r="G29" s="1658"/>
      <c r="H29" s="1672"/>
      <c r="I29" s="1672"/>
      <c r="J29" s="1673"/>
      <c r="K29" s="1674"/>
      <c r="L29" s="1675"/>
      <c r="M29" s="1675"/>
      <c r="N29" s="1675"/>
      <c r="O29" s="1676"/>
      <c r="P29" s="1741" t="s">
        <v>446</v>
      </c>
      <c r="Q29" s="1742"/>
      <c r="R29" s="1513"/>
      <c r="S29" s="1513"/>
      <c r="T29" s="140"/>
      <c r="U29" s="141"/>
      <c r="V29" s="141"/>
      <c r="W29" s="141"/>
      <c r="X29" s="141"/>
      <c r="Y29" s="142"/>
      <c r="Z29" s="135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7"/>
      <c r="AN29" s="138"/>
      <c r="AO29" s="138"/>
      <c r="AP29" s="135">
        <f t="shared" ref="AP29:BC29" si="134">Z29</f>
        <v>0</v>
      </c>
      <c r="AQ29" s="136">
        <f t="shared" si="134"/>
        <v>0</v>
      </c>
      <c r="AR29" s="136">
        <f t="shared" si="134"/>
        <v>0</v>
      </c>
      <c r="AS29" s="136">
        <f t="shared" si="134"/>
        <v>0</v>
      </c>
      <c r="AT29" s="136">
        <f t="shared" si="134"/>
        <v>0</v>
      </c>
      <c r="AU29" s="136">
        <f t="shared" si="134"/>
        <v>0</v>
      </c>
      <c r="AV29" s="136">
        <f t="shared" si="134"/>
        <v>0</v>
      </c>
      <c r="AW29" s="136">
        <f t="shared" si="134"/>
        <v>0</v>
      </c>
      <c r="AX29" s="136">
        <f t="shared" si="134"/>
        <v>0</v>
      </c>
      <c r="AY29" s="136">
        <f t="shared" si="134"/>
        <v>0</v>
      </c>
      <c r="AZ29" s="136">
        <f t="shared" si="134"/>
        <v>0</v>
      </c>
      <c r="BA29" s="136">
        <f t="shared" si="134"/>
        <v>0</v>
      </c>
      <c r="BB29" s="136">
        <f t="shared" si="134"/>
        <v>0</v>
      </c>
      <c r="BC29" s="137">
        <f t="shared" si="134"/>
        <v>0</v>
      </c>
      <c r="BD29" s="140"/>
      <c r="BE29" s="141"/>
      <c r="BF29" s="141"/>
      <c r="BG29" s="141"/>
      <c r="BH29" s="141"/>
      <c r="BI29" s="143"/>
      <c r="BJ29" s="112"/>
      <c r="BK29" s="783"/>
      <c r="BL29" s="784"/>
      <c r="BM29" s="131"/>
      <c r="BN29" s="131"/>
      <c r="BO29" s="132">
        <f t="shared" si="126"/>
        <v>0</v>
      </c>
      <c r="BP29" s="133">
        <f t="shared" si="126"/>
        <v>0</v>
      </c>
      <c r="BQ29" s="133">
        <f t="shared" si="126"/>
        <v>0</v>
      </c>
      <c r="BR29" s="133">
        <f t="shared" si="126"/>
        <v>0</v>
      </c>
      <c r="BS29" s="133">
        <f t="shared" si="126"/>
        <v>0</v>
      </c>
      <c r="BT29" s="134">
        <f t="shared" si="126"/>
        <v>0</v>
      </c>
      <c r="BU29" s="135">
        <f t="shared" si="127"/>
        <v>0</v>
      </c>
      <c r="BV29" s="136">
        <f t="shared" si="127"/>
        <v>0</v>
      </c>
      <c r="BW29" s="136">
        <f t="shared" si="127"/>
        <v>0</v>
      </c>
      <c r="BX29" s="136">
        <f t="shared" si="127"/>
        <v>0</v>
      </c>
      <c r="BY29" s="136">
        <f t="shared" si="127"/>
        <v>0</v>
      </c>
      <c r="BZ29" s="136">
        <f t="shared" si="127"/>
        <v>0</v>
      </c>
      <c r="CA29" s="136">
        <f t="shared" si="127"/>
        <v>0</v>
      </c>
      <c r="CB29" s="136">
        <f t="shared" si="127"/>
        <v>0</v>
      </c>
      <c r="CC29" s="136">
        <f t="shared" si="127"/>
        <v>0</v>
      </c>
      <c r="CD29" s="136">
        <f t="shared" si="127"/>
        <v>0</v>
      </c>
      <c r="CE29" s="136">
        <f t="shared" si="127"/>
        <v>0</v>
      </c>
      <c r="CF29" s="136">
        <f t="shared" si="127"/>
        <v>0</v>
      </c>
      <c r="CG29" s="136">
        <f t="shared" si="127"/>
        <v>0</v>
      </c>
      <c r="CH29" s="137">
        <f t="shared" si="127"/>
        <v>0</v>
      </c>
      <c r="CI29" s="138"/>
      <c r="CJ29" s="135">
        <f t="shared" si="128"/>
        <v>0</v>
      </c>
      <c r="CK29" s="136">
        <f t="shared" ref="CK29:CW33" si="135">BV29</f>
        <v>0</v>
      </c>
      <c r="CL29" s="136">
        <f t="shared" si="135"/>
        <v>0</v>
      </c>
      <c r="CM29" s="136">
        <f t="shared" si="135"/>
        <v>0</v>
      </c>
      <c r="CN29" s="136">
        <f t="shared" si="135"/>
        <v>0</v>
      </c>
      <c r="CO29" s="136">
        <f t="shared" si="135"/>
        <v>0</v>
      </c>
      <c r="CP29" s="136">
        <f t="shared" si="135"/>
        <v>0</v>
      </c>
      <c r="CQ29" s="136">
        <f t="shared" si="135"/>
        <v>0</v>
      </c>
      <c r="CR29" s="136">
        <f t="shared" si="135"/>
        <v>0</v>
      </c>
      <c r="CS29" s="136">
        <f t="shared" si="135"/>
        <v>0</v>
      </c>
      <c r="CT29" s="136">
        <f t="shared" si="135"/>
        <v>0</v>
      </c>
      <c r="CU29" s="136">
        <f t="shared" si="135"/>
        <v>0</v>
      </c>
      <c r="CV29" s="136">
        <f t="shared" si="135"/>
        <v>0</v>
      </c>
      <c r="CW29" s="137">
        <f t="shared" si="135"/>
        <v>0</v>
      </c>
      <c r="CX29" s="1417"/>
      <c r="CY29" s="132">
        <f t="shared" si="130"/>
        <v>0</v>
      </c>
      <c r="CZ29" s="133">
        <f t="shared" si="130"/>
        <v>0</v>
      </c>
      <c r="DA29" s="133">
        <f t="shared" si="130"/>
        <v>0</v>
      </c>
      <c r="DB29" s="133">
        <f t="shared" si="130"/>
        <v>0</v>
      </c>
      <c r="DC29" s="133">
        <f t="shared" si="130"/>
        <v>0</v>
      </c>
      <c r="DD29" s="134">
        <f t="shared" si="130"/>
        <v>0</v>
      </c>
    </row>
    <row r="30" spans="1:108" ht="21.75" thickBot="1" x14ac:dyDescent="0.45">
      <c r="A30" s="433"/>
      <c r="B30" s="1657"/>
      <c r="C30" s="1658"/>
      <c r="D30" s="1658"/>
      <c r="E30" s="1658"/>
      <c r="F30" s="1658"/>
      <c r="G30" s="1658"/>
      <c r="H30" s="1670" t="s">
        <v>443</v>
      </c>
      <c r="I30" s="1670"/>
      <c r="J30" s="1671"/>
      <c r="K30" s="1677" t="s">
        <v>1</v>
      </c>
      <c r="L30" s="1678"/>
      <c r="M30" s="1678"/>
      <c r="N30" s="1678"/>
      <c r="O30" s="1679"/>
      <c r="P30" s="1743" t="s">
        <v>447</v>
      </c>
      <c r="Q30" s="1742"/>
      <c r="R30" s="1513" t="str">
        <f t="shared" ref="R30:AM30" si="136">INDEX(R$135:R$139,MATCH($K$30,$P$135:$P$139,0))</f>
        <v>-</v>
      </c>
      <c r="S30" s="1513" t="str">
        <f t="shared" si="136"/>
        <v>-</v>
      </c>
      <c r="T30" s="140">
        <f t="shared" si="136"/>
        <v>12</v>
      </c>
      <c r="U30" s="141">
        <f t="shared" si="136"/>
        <v>298</v>
      </c>
      <c r="V30" s="141">
        <f t="shared" si="136"/>
        <v>1154</v>
      </c>
      <c r="W30" s="141">
        <f t="shared" si="136"/>
        <v>10786</v>
      </c>
      <c r="X30" s="141">
        <f t="shared" si="136"/>
        <v>604416</v>
      </c>
      <c r="Y30" s="142">
        <f t="shared" si="136"/>
        <v>1000000</v>
      </c>
      <c r="Z30" s="135" t="str">
        <f t="shared" si="136"/>
        <v>-</v>
      </c>
      <c r="AA30" s="136" t="str">
        <f t="shared" si="136"/>
        <v>-</v>
      </c>
      <c r="AB30" s="136" t="str">
        <f t="shared" si="136"/>
        <v>-</v>
      </c>
      <c r="AC30" s="136" t="str">
        <f t="shared" si="136"/>
        <v>-</v>
      </c>
      <c r="AD30" s="136" t="str">
        <f t="shared" si="136"/>
        <v>-</v>
      </c>
      <c r="AE30" s="136" t="str">
        <f t="shared" si="136"/>
        <v>-</v>
      </c>
      <c r="AF30" s="136" t="str">
        <f t="shared" si="136"/>
        <v>-</v>
      </c>
      <c r="AG30" s="136" t="str">
        <f t="shared" si="136"/>
        <v>-</v>
      </c>
      <c r="AH30" s="136" t="str">
        <f t="shared" si="136"/>
        <v>-</v>
      </c>
      <c r="AI30" s="136" t="str">
        <f t="shared" si="136"/>
        <v>-</v>
      </c>
      <c r="AJ30" s="136" t="str">
        <f t="shared" si="136"/>
        <v>-</v>
      </c>
      <c r="AK30" s="136" t="str">
        <f t="shared" si="136"/>
        <v>-</v>
      </c>
      <c r="AL30" s="136" t="str">
        <f t="shared" si="136"/>
        <v>-</v>
      </c>
      <c r="AM30" s="137" t="str">
        <f t="shared" si="136"/>
        <v>-</v>
      </c>
      <c r="AN30" s="138"/>
      <c r="AO30" s="138"/>
      <c r="AP30" s="135" t="str">
        <f t="shared" ref="AP30:BI30" si="137">INDEX(AP$135:AP$139,MATCH($K$30,$P$135:$P$139,0))</f>
        <v>-</v>
      </c>
      <c r="AQ30" s="136" t="str">
        <f t="shared" si="137"/>
        <v>-</v>
      </c>
      <c r="AR30" s="136" t="str">
        <f t="shared" si="137"/>
        <v>-</v>
      </c>
      <c r="AS30" s="136" t="str">
        <f t="shared" si="137"/>
        <v>-</v>
      </c>
      <c r="AT30" s="136" t="str">
        <f t="shared" si="137"/>
        <v>-</v>
      </c>
      <c r="AU30" s="136" t="str">
        <f t="shared" si="137"/>
        <v>-</v>
      </c>
      <c r="AV30" s="136" t="str">
        <f t="shared" si="137"/>
        <v>-</v>
      </c>
      <c r="AW30" s="136" t="str">
        <f t="shared" si="137"/>
        <v>-</v>
      </c>
      <c r="AX30" s="136" t="str">
        <f t="shared" si="137"/>
        <v>-</v>
      </c>
      <c r="AY30" s="136" t="str">
        <f t="shared" si="137"/>
        <v>-</v>
      </c>
      <c r="AZ30" s="136" t="str">
        <f t="shared" si="137"/>
        <v>-</v>
      </c>
      <c r="BA30" s="136" t="str">
        <f t="shared" si="137"/>
        <v>-</v>
      </c>
      <c r="BB30" s="136" t="str">
        <f t="shared" si="137"/>
        <v>-</v>
      </c>
      <c r="BC30" s="137" t="str">
        <f t="shared" si="137"/>
        <v>-</v>
      </c>
      <c r="BD30" s="140">
        <f t="shared" si="137"/>
        <v>1</v>
      </c>
      <c r="BE30" s="141">
        <f t="shared" si="137"/>
        <v>59</v>
      </c>
      <c r="BF30" s="141">
        <f t="shared" si="137"/>
        <v>30</v>
      </c>
      <c r="BG30" s="141">
        <f t="shared" si="137"/>
        <v>34</v>
      </c>
      <c r="BH30" s="141">
        <f t="shared" si="137"/>
        <v>6.18</v>
      </c>
      <c r="BI30" s="143">
        <f t="shared" si="137"/>
        <v>17</v>
      </c>
      <c r="BJ30" s="112"/>
      <c r="BK30" s="783"/>
      <c r="BL30" s="784"/>
      <c r="BM30" s="131"/>
      <c r="BN30" s="131"/>
      <c r="BO30" s="132">
        <f t="shared" si="126"/>
        <v>12</v>
      </c>
      <c r="BP30" s="133">
        <f t="shared" si="126"/>
        <v>298</v>
      </c>
      <c r="BQ30" s="133">
        <f t="shared" si="126"/>
        <v>1154</v>
      </c>
      <c r="BR30" s="133">
        <f t="shared" si="126"/>
        <v>10786</v>
      </c>
      <c r="BS30" s="133">
        <f t="shared" si="126"/>
        <v>604416</v>
      </c>
      <c r="BT30" s="134">
        <f t="shared" si="126"/>
        <v>1000000</v>
      </c>
      <c r="BU30" s="135" t="str">
        <f t="shared" si="127"/>
        <v>-</v>
      </c>
      <c r="BV30" s="136" t="str">
        <f t="shared" si="127"/>
        <v>-</v>
      </c>
      <c r="BW30" s="136" t="str">
        <f t="shared" si="127"/>
        <v>-</v>
      </c>
      <c r="BX30" s="136" t="str">
        <f t="shared" si="127"/>
        <v>-</v>
      </c>
      <c r="BY30" s="136" t="str">
        <f t="shared" si="127"/>
        <v>-</v>
      </c>
      <c r="BZ30" s="136" t="str">
        <f t="shared" si="127"/>
        <v>-</v>
      </c>
      <c r="CA30" s="136" t="str">
        <f t="shared" si="127"/>
        <v>-</v>
      </c>
      <c r="CB30" s="136" t="str">
        <f t="shared" si="127"/>
        <v>-</v>
      </c>
      <c r="CC30" s="136" t="str">
        <f t="shared" si="127"/>
        <v>-</v>
      </c>
      <c r="CD30" s="136" t="str">
        <f t="shared" si="127"/>
        <v>-</v>
      </c>
      <c r="CE30" s="136" t="str">
        <f t="shared" si="127"/>
        <v>-</v>
      </c>
      <c r="CF30" s="136" t="str">
        <f t="shared" si="127"/>
        <v>-</v>
      </c>
      <c r="CG30" s="136" t="str">
        <f t="shared" si="127"/>
        <v>-</v>
      </c>
      <c r="CH30" s="137" t="str">
        <f t="shared" si="127"/>
        <v>-</v>
      </c>
      <c r="CI30" s="138"/>
      <c r="CJ30" s="135" t="str">
        <f t="shared" si="128"/>
        <v>-</v>
      </c>
      <c r="CK30" s="136" t="str">
        <f t="shared" si="135"/>
        <v>-</v>
      </c>
      <c r="CL30" s="136" t="str">
        <f t="shared" si="135"/>
        <v>-</v>
      </c>
      <c r="CM30" s="136" t="str">
        <f t="shared" si="135"/>
        <v>-</v>
      </c>
      <c r="CN30" s="136" t="str">
        <f t="shared" si="135"/>
        <v>-</v>
      </c>
      <c r="CO30" s="136" t="str">
        <f t="shared" si="135"/>
        <v>-</v>
      </c>
      <c r="CP30" s="136" t="str">
        <f t="shared" si="135"/>
        <v>-</v>
      </c>
      <c r="CQ30" s="136" t="str">
        <f t="shared" si="135"/>
        <v>-</v>
      </c>
      <c r="CR30" s="136" t="str">
        <f t="shared" si="135"/>
        <v>-</v>
      </c>
      <c r="CS30" s="136" t="str">
        <f t="shared" si="135"/>
        <v>-</v>
      </c>
      <c r="CT30" s="136" t="str">
        <f t="shared" si="135"/>
        <v>-</v>
      </c>
      <c r="CU30" s="136" t="str">
        <f t="shared" si="135"/>
        <v>-</v>
      </c>
      <c r="CV30" s="136" t="str">
        <f t="shared" si="135"/>
        <v>-</v>
      </c>
      <c r="CW30" s="137" t="str">
        <f t="shared" si="135"/>
        <v>-</v>
      </c>
      <c r="CX30" s="1417"/>
      <c r="CY30" s="132">
        <f t="shared" si="130"/>
        <v>1</v>
      </c>
      <c r="CZ30" s="133">
        <f t="shared" si="130"/>
        <v>59</v>
      </c>
      <c r="DA30" s="133">
        <f t="shared" si="130"/>
        <v>30</v>
      </c>
      <c r="DB30" s="133">
        <f t="shared" si="130"/>
        <v>34</v>
      </c>
      <c r="DC30" s="133">
        <f t="shared" si="130"/>
        <v>6.18</v>
      </c>
      <c r="DD30" s="134">
        <f t="shared" si="130"/>
        <v>17</v>
      </c>
    </row>
    <row r="31" spans="1:108" ht="20.25" thickBot="1" x14ac:dyDescent="0.45">
      <c r="A31" s="433"/>
      <c r="B31" s="1657"/>
      <c r="C31" s="1658"/>
      <c r="D31" s="1658"/>
      <c r="E31" s="1658"/>
      <c r="F31" s="1658"/>
      <c r="G31" s="1658"/>
      <c r="H31" s="1672"/>
      <c r="I31" s="1672"/>
      <c r="J31" s="1673"/>
      <c r="K31" s="1680"/>
      <c r="L31" s="1681"/>
      <c r="M31" s="1681"/>
      <c r="N31" s="1681"/>
      <c r="O31" s="1682"/>
      <c r="P31" s="1744" t="s">
        <v>448</v>
      </c>
      <c r="Q31" s="1745"/>
      <c r="R31" s="1514"/>
      <c r="S31" s="1514"/>
      <c r="T31" s="785"/>
      <c r="U31" s="786"/>
      <c r="V31" s="786"/>
      <c r="W31" s="786"/>
      <c r="X31" s="786"/>
      <c r="Y31" s="787"/>
      <c r="Z31" s="788"/>
      <c r="AA31" s="789"/>
      <c r="AB31" s="789"/>
      <c r="AC31" s="789"/>
      <c r="AD31" s="789"/>
      <c r="AE31" s="789"/>
      <c r="AF31" s="789"/>
      <c r="AG31" s="789"/>
      <c r="AH31" s="789"/>
      <c r="AI31" s="789"/>
      <c r="AJ31" s="789"/>
      <c r="AK31" s="789"/>
      <c r="AL31" s="789"/>
      <c r="AM31" s="790"/>
      <c r="AN31" s="791"/>
      <c r="AO31" s="791"/>
      <c r="AP31" s="148">
        <f t="shared" ref="AP31:BC32" si="138">Z31</f>
        <v>0</v>
      </c>
      <c r="AQ31" s="149">
        <f t="shared" si="138"/>
        <v>0</v>
      </c>
      <c r="AR31" s="149">
        <f t="shared" si="138"/>
        <v>0</v>
      </c>
      <c r="AS31" s="149">
        <f t="shared" si="138"/>
        <v>0</v>
      </c>
      <c r="AT31" s="149">
        <f t="shared" si="138"/>
        <v>0</v>
      </c>
      <c r="AU31" s="149">
        <f t="shared" si="138"/>
        <v>0</v>
      </c>
      <c r="AV31" s="149">
        <f t="shared" si="138"/>
        <v>0</v>
      </c>
      <c r="AW31" s="149">
        <f t="shared" si="138"/>
        <v>0</v>
      </c>
      <c r="AX31" s="149">
        <f t="shared" si="138"/>
        <v>0</v>
      </c>
      <c r="AY31" s="149">
        <f t="shared" si="138"/>
        <v>0</v>
      </c>
      <c r="AZ31" s="149">
        <f t="shared" si="138"/>
        <v>0</v>
      </c>
      <c r="BA31" s="149">
        <f t="shared" si="138"/>
        <v>0</v>
      </c>
      <c r="BB31" s="149">
        <f t="shared" si="138"/>
        <v>0</v>
      </c>
      <c r="BC31" s="150">
        <f t="shared" si="138"/>
        <v>0</v>
      </c>
      <c r="BD31" s="785"/>
      <c r="BE31" s="786"/>
      <c r="BF31" s="786"/>
      <c r="BG31" s="786"/>
      <c r="BH31" s="786"/>
      <c r="BI31" s="792"/>
      <c r="BJ31" s="112"/>
      <c r="BK31" s="1413"/>
      <c r="BL31" s="1414"/>
      <c r="BM31" s="144"/>
      <c r="BN31" s="144"/>
      <c r="BO31" s="145">
        <f t="shared" si="126"/>
        <v>0</v>
      </c>
      <c r="BP31" s="146">
        <f t="shared" si="126"/>
        <v>0</v>
      </c>
      <c r="BQ31" s="146">
        <f t="shared" si="126"/>
        <v>0</v>
      </c>
      <c r="BR31" s="146">
        <f t="shared" si="126"/>
        <v>0</v>
      </c>
      <c r="BS31" s="146">
        <f t="shared" si="126"/>
        <v>0</v>
      </c>
      <c r="BT31" s="147">
        <f t="shared" si="126"/>
        <v>0</v>
      </c>
      <c r="BU31" s="148">
        <f t="shared" si="127"/>
        <v>0</v>
      </c>
      <c r="BV31" s="149">
        <f t="shared" si="127"/>
        <v>0</v>
      </c>
      <c r="BW31" s="149">
        <f t="shared" si="127"/>
        <v>0</v>
      </c>
      <c r="BX31" s="149">
        <f t="shared" si="127"/>
        <v>0</v>
      </c>
      <c r="BY31" s="149">
        <f t="shared" si="127"/>
        <v>0</v>
      </c>
      <c r="BZ31" s="149">
        <f t="shared" si="127"/>
        <v>0</v>
      </c>
      <c r="CA31" s="149">
        <f t="shared" si="127"/>
        <v>0</v>
      </c>
      <c r="CB31" s="149">
        <f t="shared" si="127"/>
        <v>0</v>
      </c>
      <c r="CC31" s="149">
        <f t="shared" si="127"/>
        <v>0</v>
      </c>
      <c r="CD31" s="149">
        <f t="shared" si="127"/>
        <v>0</v>
      </c>
      <c r="CE31" s="149">
        <f t="shared" si="127"/>
        <v>0</v>
      </c>
      <c r="CF31" s="149">
        <f t="shared" si="127"/>
        <v>0</v>
      </c>
      <c r="CG31" s="149">
        <f t="shared" si="127"/>
        <v>0</v>
      </c>
      <c r="CH31" s="150">
        <f t="shared" si="127"/>
        <v>0</v>
      </c>
      <c r="CI31" s="151"/>
      <c r="CJ31" s="148">
        <f t="shared" si="128"/>
        <v>0</v>
      </c>
      <c r="CK31" s="149">
        <f t="shared" si="135"/>
        <v>0</v>
      </c>
      <c r="CL31" s="149">
        <f t="shared" si="135"/>
        <v>0</v>
      </c>
      <c r="CM31" s="149">
        <f t="shared" si="135"/>
        <v>0</v>
      </c>
      <c r="CN31" s="149">
        <f t="shared" si="135"/>
        <v>0</v>
      </c>
      <c r="CO31" s="149">
        <f t="shared" si="135"/>
        <v>0</v>
      </c>
      <c r="CP31" s="149">
        <f t="shared" si="135"/>
        <v>0</v>
      </c>
      <c r="CQ31" s="149">
        <f t="shared" si="135"/>
        <v>0</v>
      </c>
      <c r="CR31" s="149">
        <f t="shared" si="135"/>
        <v>0</v>
      </c>
      <c r="CS31" s="149">
        <f t="shared" si="135"/>
        <v>0</v>
      </c>
      <c r="CT31" s="149">
        <f t="shared" si="135"/>
        <v>0</v>
      </c>
      <c r="CU31" s="149">
        <f t="shared" si="135"/>
        <v>0</v>
      </c>
      <c r="CV31" s="149">
        <f t="shared" si="135"/>
        <v>0</v>
      </c>
      <c r="CW31" s="150">
        <f t="shared" si="135"/>
        <v>0</v>
      </c>
      <c r="CX31" s="152"/>
      <c r="CY31" s="617">
        <f t="shared" si="130"/>
        <v>0</v>
      </c>
      <c r="CZ31" s="618">
        <f t="shared" si="130"/>
        <v>0</v>
      </c>
      <c r="DA31" s="618">
        <f t="shared" si="130"/>
        <v>0</v>
      </c>
      <c r="DB31" s="618">
        <f t="shared" si="130"/>
        <v>0</v>
      </c>
      <c r="DC31" s="618">
        <f t="shared" si="130"/>
        <v>0</v>
      </c>
      <c r="DD31" s="619">
        <f t="shared" si="130"/>
        <v>0</v>
      </c>
    </row>
    <row r="32" spans="1:108" ht="21" thickBot="1" x14ac:dyDescent="0.4">
      <c r="A32" s="433"/>
      <c r="B32" s="1657"/>
      <c r="C32" s="1658"/>
      <c r="D32" s="1658"/>
      <c r="E32" s="1658"/>
      <c r="F32" s="1658"/>
      <c r="G32" s="1658"/>
      <c r="H32" s="1670" t="s">
        <v>706</v>
      </c>
      <c r="I32" s="1670"/>
      <c r="J32" s="1671"/>
      <c r="K32" s="1734" t="s">
        <v>190</v>
      </c>
      <c r="L32" s="1735"/>
      <c r="M32" s="1735"/>
      <c r="N32" s="1735"/>
      <c r="O32" s="1736"/>
      <c r="P32" s="1737" t="s">
        <v>449</v>
      </c>
      <c r="Q32" s="1738"/>
      <c r="R32" s="1502">
        <f>INDEX(R$85:R$119,MATCH($K$32,$P$85:$P$119,0))</f>
        <v>4000</v>
      </c>
      <c r="S32" s="1502">
        <f>INDEX(S$85:S$119,MATCH($K$32,$P$85:$P$119,0))</f>
        <v>3900</v>
      </c>
      <c r="T32" s="1498"/>
      <c r="U32" s="108">
        <f>INDEX(U$85:U$119,MATCH($K$32,$P$85:$P$119,0))</f>
        <v>100</v>
      </c>
      <c r="V32" s="108">
        <f>INDEX(V$85:V$119,MATCH($K$32,$P$85:$P$119,0))</f>
        <v>390</v>
      </c>
      <c r="W32" s="1499"/>
      <c r="X32" s="1499"/>
      <c r="Y32" s="1503"/>
      <c r="Z32" s="107" t="str">
        <f t="shared" ref="Z32:AM32" si="139">INDEX(Z$85:Z$119,MATCH($K$32,$P$85:$P$119,0))</f>
        <v>-</v>
      </c>
      <c r="AA32" s="108">
        <f t="shared" si="139"/>
        <v>4</v>
      </c>
      <c r="AB32" s="108">
        <f t="shared" si="139"/>
        <v>36</v>
      </c>
      <c r="AC32" s="108">
        <f t="shared" si="139"/>
        <v>336</v>
      </c>
      <c r="AD32" s="108">
        <f t="shared" si="139"/>
        <v>1940</v>
      </c>
      <c r="AE32" s="108">
        <f t="shared" si="139"/>
        <v>920</v>
      </c>
      <c r="AF32" s="108" t="str">
        <f t="shared" si="139"/>
        <v>-</v>
      </c>
      <c r="AG32" s="108" t="str">
        <f t="shared" si="139"/>
        <v>-</v>
      </c>
      <c r="AH32" s="108" t="str">
        <f t="shared" si="139"/>
        <v>-</v>
      </c>
      <c r="AI32" s="108">
        <f t="shared" si="139"/>
        <v>64</v>
      </c>
      <c r="AJ32" s="108">
        <f t="shared" si="139"/>
        <v>56</v>
      </c>
      <c r="AK32" s="108">
        <f t="shared" si="139"/>
        <v>460</v>
      </c>
      <c r="AL32" s="108">
        <f t="shared" si="139"/>
        <v>280</v>
      </c>
      <c r="AM32" s="111" t="str">
        <f t="shared" si="139"/>
        <v>-</v>
      </c>
      <c r="AN32" s="1305"/>
      <c r="AO32" s="795" t="s">
        <v>267</v>
      </c>
      <c r="AP32" s="1507" t="str">
        <f t="shared" si="138"/>
        <v>-</v>
      </c>
      <c r="AQ32" s="114">
        <f t="shared" si="138"/>
        <v>4</v>
      </c>
      <c r="AR32" s="114">
        <f t="shared" si="138"/>
        <v>36</v>
      </c>
      <c r="AS32" s="114">
        <f t="shared" si="138"/>
        <v>336</v>
      </c>
      <c r="AT32" s="114">
        <f t="shared" si="138"/>
        <v>1940</v>
      </c>
      <c r="AU32" s="114">
        <f t="shared" si="138"/>
        <v>920</v>
      </c>
      <c r="AV32" s="114" t="str">
        <f t="shared" si="138"/>
        <v>-</v>
      </c>
      <c r="AW32" s="114" t="str">
        <f t="shared" si="138"/>
        <v>-</v>
      </c>
      <c r="AX32" s="114" t="str">
        <f t="shared" si="138"/>
        <v>-</v>
      </c>
      <c r="AY32" s="114">
        <f t="shared" si="138"/>
        <v>64</v>
      </c>
      <c r="AZ32" s="114">
        <f t="shared" si="138"/>
        <v>56</v>
      </c>
      <c r="BA32" s="114">
        <f t="shared" si="138"/>
        <v>460</v>
      </c>
      <c r="BB32" s="114">
        <f t="shared" si="138"/>
        <v>280</v>
      </c>
      <c r="BC32" s="115" t="str">
        <f t="shared" si="138"/>
        <v>-</v>
      </c>
      <c r="BD32" s="1505">
        <f t="shared" ref="BD32:BI32" si="140">INDEX(BD$85:BD$119,MATCH($K$32,$P$85:$P$119,0))</f>
        <v>0.16200000000000001</v>
      </c>
      <c r="BE32" s="108">
        <f t="shared" si="140"/>
        <v>19</v>
      </c>
      <c r="BF32" s="108">
        <f t="shared" si="140"/>
        <v>0.7</v>
      </c>
      <c r="BG32" s="108">
        <f t="shared" si="140"/>
        <v>11.1</v>
      </c>
      <c r="BH32" s="108">
        <f t="shared" si="140"/>
        <v>10</v>
      </c>
      <c r="BI32" s="110">
        <f t="shared" si="140"/>
        <v>6</v>
      </c>
      <c r="BJ32" s="112"/>
      <c r="BK32" s="775"/>
      <c r="BL32" s="776"/>
      <c r="BM32" s="1506">
        <f>R32</f>
        <v>4000</v>
      </c>
      <c r="BN32" s="1506">
        <f>S32</f>
        <v>3900</v>
      </c>
      <c r="BO32" s="1498">
        <f t="shared" si="126"/>
        <v>0</v>
      </c>
      <c r="BP32" s="114">
        <f t="shared" si="126"/>
        <v>100</v>
      </c>
      <c r="BQ32" s="114">
        <f t="shared" si="126"/>
        <v>390</v>
      </c>
      <c r="BR32" s="1499">
        <f t="shared" si="126"/>
        <v>0</v>
      </c>
      <c r="BS32" s="1499">
        <f t="shared" si="126"/>
        <v>0</v>
      </c>
      <c r="BT32" s="1500">
        <f t="shared" si="126"/>
        <v>0</v>
      </c>
      <c r="BU32" s="113" t="str">
        <f t="shared" si="127"/>
        <v>-</v>
      </c>
      <c r="BV32" s="114">
        <f t="shared" si="127"/>
        <v>4</v>
      </c>
      <c r="BW32" s="114">
        <f t="shared" si="127"/>
        <v>36</v>
      </c>
      <c r="BX32" s="114">
        <f t="shared" si="127"/>
        <v>336</v>
      </c>
      <c r="BY32" s="114">
        <f t="shared" si="127"/>
        <v>1940</v>
      </c>
      <c r="BZ32" s="114">
        <f t="shared" si="127"/>
        <v>920</v>
      </c>
      <c r="CA32" s="114" t="str">
        <f t="shared" si="127"/>
        <v>-</v>
      </c>
      <c r="CB32" s="114" t="str">
        <f t="shared" si="127"/>
        <v>-</v>
      </c>
      <c r="CC32" s="114" t="str">
        <f t="shared" si="127"/>
        <v>-</v>
      </c>
      <c r="CD32" s="114">
        <f t="shared" si="127"/>
        <v>64</v>
      </c>
      <c r="CE32" s="114">
        <f t="shared" si="127"/>
        <v>56</v>
      </c>
      <c r="CF32" s="114">
        <f t="shared" si="127"/>
        <v>460</v>
      </c>
      <c r="CG32" s="114">
        <f t="shared" si="127"/>
        <v>280</v>
      </c>
      <c r="CH32" s="115" t="str">
        <f t="shared" si="127"/>
        <v>-</v>
      </c>
      <c r="CI32" s="116"/>
      <c r="CJ32" s="113" t="str">
        <f t="shared" si="128"/>
        <v>-</v>
      </c>
      <c r="CK32" s="114">
        <f t="shared" si="135"/>
        <v>4</v>
      </c>
      <c r="CL32" s="114">
        <f t="shared" si="135"/>
        <v>36</v>
      </c>
      <c r="CM32" s="114">
        <f t="shared" si="135"/>
        <v>336</v>
      </c>
      <c r="CN32" s="114">
        <f t="shared" si="135"/>
        <v>1940</v>
      </c>
      <c r="CO32" s="114">
        <f t="shared" si="135"/>
        <v>920</v>
      </c>
      <c r="CP32" s="114" t="str">
        <f t="shared" si="135"/>
        <v>-</v>
      </c>
      <c r="CQ32" s="114" t="str">
        <f t="shared" si="135"/>
        <v>-</v>
      </c>
      <c r="CR32" s="114" t="str">
        <f t="shared" si="135"/>
        <v>-</v>
      </c>
      <c r="CS32" s="114">
        <f t="shared" si="135"/>
        <v>64</v>
      </c>
      <c r="CT32" s="114">
        <f t="shared" si="135"/>
        <v>56</v>
      </c>
      <c r="CU32" s="114">
        <f t="shared" si="135"/>
        <v>460</v>
      </c>
      <c r="CV32" s="114">
        <f t="shared" si="135"/>
        <v>280</v>
      </c>
      <c r="CW32" s="115" t="str">
        <f t="shared" si="135"/>
        <v>-</v>
      </c>
      <c r="CX32" s="116"/>
      <c r="CY32" s="113">
        <f t="shared" si="130"/>
        <v>0.16200000000000001</v>
      </c>
      <c r="CZ32" s="114">
        <f t="shared" si="130"/>
        <v>19</v>
      </c>
      <c r="DA32" s="114">
        <f t="shared" si="130"/>
        <v>0.7</v>
      </c>
      <c r="DB32" s="114">
        <f t="shared" si="130"/>
        <v>11.1</v>
      </c>
      <c r="DC32" s="114">
        <f t="shared" si="130"/>
        <v>10</v>
      </c>
      <c r="DD32" s="115">
        <f t="shared" si="130"/>
        <v>6</v>
      </c>
    </row>
    <row r="33" spans="1:108" ht="21.75" thickBot="1" x14ac:dyDescent="0.45">
      <c r="A33" s="433"/>
      <c r="B33" s="1657"/>
      <c r="C33" s="1658"/>
      <c r="D33" s="1658"/>
      <c r="E33" s="1658"/>
      <c r="F33" s="1658"/>
      <c r="G33" s="1658"/>
      <c r="H33" s="1670" t="s">
        <v>443</v>
      </c>
      <c r="I33" s="1670"/>
      <c r="J33" s="1671"/>
      <c r="K33" s="1734" t="s">
        <v>1</v>
      </c>
      <c r="L33" s="1735"/>
      <c r="M33" s="1735"/>
      <c r="N33" s="1735"/>
      <c r="O33" s="1736"/>
      <c r="P33" s="1737" t="s">
        <v>450</v>
      </c>
      <c r="Q33" s="1738"/>
      <c r="R33" s="1497" t="str">
        <f t="shared" ref="R33:AM33" si="141">INDEX(R$75:R$77,MATCH($K$33,$P$75:$P$77,0))</f>
        <v>-</v>
      </c>
      <c r="S33" s="1497" t="str">
        <f t="shared" si="141"/>
        <v>-</v>
      </c>
      <c r="T33" s="107">
        <f t="shared" si="141"/>
        <v>105</v>
      </c>
      <c r="U33" s="108">
        <f t="shared" si="141"/>
        <v>105</v>
      </c>
      <c r="V33" s="108">
        <f t="shared" si="141"/>
        <v>75</v>
      </c>
      <c r="W33" s="108">
        <f t="shared" si="141"/>
        <v>75</v>
      </c>
      <c r="X33" s="108">
        <f t="shared" si="141"/>
        <v>650</v>
      </c>
      <c r="Y33" s="109">
        <f t="shared" si="141"/>
        <v>650</v>
      </c>
      <c r="Z33" s="1508" t="str">
        <f t="shared" si="141"/>
        <v>-</v>
      </c>
      <c r="AA33" s="1509" t="str">
        <f t="shared" si="141"/>
        <v>-</v>
      </c>
      <c r="AB33" s="1509" t="str">
        <f t="shared" si="141"/>
        <v>-</v>
      </c>
      <c r="AC33" s="1509" t="str">
        <f t="shared" si="141"/>
        <v>-</v>
      </c>
      <c r="AD33" s="1509" t="str">
        <f t="shared" si="141"/>
        <v>-</v>
      </c>
      <c r="AE33" s="1509" t="str">
        <f t="shared" si="141"/>
        <v>-</v>
      </c>
      <c r="AF33" s="1509" t="str">
        <f t="shared" si="141"/>
        <v>-</v>
      </c>
      <c r="AG33" s="1509" t="str">
        <f t="shared" si="141"/>
        <v>-</v>
      </c>
      <c r="AH33" s="1509" t="str">
        <f t="shared" si="141"/>
        <v>-</v>
      </c>
      <c r="AI33" s="1509" t="str">
        <f t="shared" si="141"/>
        <v>-</v>
      </c>
      <c r="AJ33" s="1509" t="str">
        <f t="shared" si="141"/>
        <v>-</v>
      </c>
      <c r="AK33" s="1509" t="str">
        <f t="shared" si="141"/>
        <v>-</v>
      </c>
      <c r="AL33" s="1509" t="str">
        <f t="shared" si="141"/>
        <v>-</v>
      </c>
      <c r="AM33" s="1510" t="str">
        <f t="shared" si="141"/>
        <v>-</v>
      </c>
      <c r="AN33" s="152"/>
      <c r="AO33" s="152"/>
      <c r="AP33" s="1498" t="str">
        <f t="shared" ref="AP33:BI33" si="142">INDEX(AP$75:AP$77,MATCH($K$33,$P$75:$P$77,0))</f>
        <v>-</v>
      </c>
      <c r="AQ33" s="1499" t="str">
        <f t="shared" si="142"/>
        <v>-</v>
      </c>
      <c r="AR33" s="1499" t="str">
        <f t="shared" si="142"/>
        <v>-</v>
      </c>
      <c r="AS33" s="1499" t="str">
        <f t="shared" si="142"/>
        <v>-</v>
      </c>
      <c r="AT33" s="1499" t="str">
        <f t="shared" si="142"/>
        <v>-</v>
      </c>
      <c r="AU33" s="1499" t="str">
        <f t="shared" si="142"/>
        <v>-</v>
      </c>
      <c r="AV33" s="1499" t="str">
        <f t="shared" si="142"/>
        <v>-</v>
      </c>
      <c r="AW33" s="1499" t="str">
        <f t="shared" si="142"/>
        <v>-</v>
      </c>
      <c r="AX33" s="1499" t="str">
        <f t="shared" si="142"/>
        <v>-</v>
      </c>
      <c r="AY33" s="1499" t="str">
        <f t="shared" si="142"/>
        <v>-</v>
      </c>
      <c r="AZ33" s="1499" t="str">
        <f t="shared" si="142"/>
        <v>-</v>
      </c>
      <c r="BA33" s="1499" t="str">
        <f t="shared" si="142"/>
        <v>-</v>
      </c>
      <c r="BB33" s="1499" t="str">
        <f t="shared" si="142"/>
        <v>-</v>
      </c>
      <c r="BC33" s="1500" t="str">
        <f t="shared" si="142"/>
        <v>-</v>
      </c>
      <c r="BD33" s="107">
        <f t="shared" si="142"/>
        <v>14</v>
      </c>
      <c r="BE33" s="108">
        <f t="shared" si="142"/>
        <v>8.5</v>
      </c>
      <c r="BF33" s="108">
        <f t="shared" si="142"/>
        <v>12</v>
      </c>
      <c r="BG33" s="108">
        <f t="shared" si="142"/>
        <v>2</v>
      </c>
      <c r="BH33" s="108">
        <f t="shared" si="142"/>
        <v>8</v>
      </c>
      <c r="BI33" s="111">
        <f t="shared" si="142"/>
        <v>7.2</v>
      </c>
      <c r="BJ33" s="1501"/>
      <c r="BK33" s="1415"/>
      <c r="BL33" s="1416"/>
      <c r="BM33" s="1497"/>
      <c r="BN33" s="1497"/>
      <c r="BO33" s="113">
        <f t="shared" si="126"/>
        <v>105</v>
      </c>
      <c r="BP33" s="114">
        <f t="shared" si="126"/>
        <v>105</v>
      </c>
      <c r="BQ33" s="114">
        <f t="shared" si="126"/>
        <v>75</v>
      </c>
      <c r="BR33" s="114">
        <f t="shared" si="126"/>
        <v>75</v>
      </c>
      <c r="BS33" s="114">
        <f t="shared" si="126"/>
        <v>650</v>
      </c>
      <c r="BT33" s="115">
        <f t="shared" si="126"/>
        <v>650</v>
      </c>
      <c r="BU33" s="1498" t="str">
        <f t="shared" si="127"/>
        <v>-</v>
      </c>
      <c r="BV33" s="1499" t="str">
        <f t="shared" si="127"/>
        <v>-</v>
      </c>
      <c r="BW33" s="1499" t="str">
        <f t="shared" si="127"/>
        <v>-</v>
      </c>
      <c r="BX33" s="1499" t="str">
        <f t="shared" si="127"/>
        <v>-</v>
      </c>
      <c r="BY33" s="1499" t="str">
        <f t="shared" si="127"/>
        <v>-</v>
      </c>
      <c r="BZ33" s="1499" t="str">
        <f t="shared" si="127"/>
        <v>-</v>
      </c>
      <c r="CA33" s="1499" t="str">
        <f t="shared" si="127"/>
        <v>-</v>
      </c>
      <c r="CB33" s="1499" t="str">
        <f t="shared" si="127"/>
        <v>-</v>
      </c>
      <c r="CC33" s="1499" t="str">
        <f t="shared" si="127"/>
        <v>-</v>
      </c>
      <c r="CD33" s="1499" t="str">
        <f t="shared" si="127"/>
        <v>-</v>
      </c>
      <c r="CE33" s="1499" t="str">
        <f t="shared" si="127"/>
        <v>-</v>
      </c>
      <c r="CF33" s="1499" t="str">
        <f t="shared" si="127"/>
        <v>-</v>
      </c>
      <c r="CG33" s="1499" t="str">
        <f t="shared" si="127"/>
        <v>-</v>
      </c>
      <c r="CH33" s="1500" t="str">
        <f t="shared" si="127"/>
        <v>-</v>
      </c>
      <c r="CI33" s="116"/>
      <c r="CJ33" s="1498" t="str">
        <f t="shared" si="128"/>
        <v>-</v>
      </c>
      <c r="CK33" s="1499" t="str">
        <f t="shared" si="135"/>
        <v>-</v>
      </c>
      <c r="CL33" s="1499" t="str">
        <f t="shared" si="135"/>
        <v>-</v>
      </c>
      <c r="CM33" s="1499" t="str">
        <f t="shared" si="135"/>
        <v>-</v>
      </c>
      <c r="CN33" s="1499" t="str">
        <f t="shared" si="135"/>
        <v>-</v>
      </c>
      <c r="CO33" s="1499" t="str">
        <f t="shared" si="135"/>
        <v>-</v>
      </c>
      <c r="CP33" s="1499" t="str">
        <f t="shared" si="135"/>
        <v>-</v>
      </c>
      <c r="CQ33" s="1499" t="str">
        <f t="shared" si="135"/>
        <v>-</v>
      </c>
      <c r="CR33" s="1499" t="str">
        <f t="shared" si="135"/>
        <v>-</v>
      </c>
      <c r="CS33" s="1499" t="str">
        <f t="shared" si="135"/>
        <v>-</v>
      </c>
      <c r="CT33" s="1499" t="str">
        <f t="shared" si="135"/>
        <v>-</v>
      </c>
      <c r="CU33" s="1499" t="str">
        <f t="shared" si="135"/>
        <v>-</v>
      </c>
      <c r="CV33" s="1499" t="str">
        <f t="shared" si="135"/>
        <v>-</v>
      </c>
      <c r="CW33" s="1500" t="str">
        <f t="shared" si="135"/>
        <v>-</v>
      </c>
      <c r="CX33" s="116"/>
      <c r="CY33" s="113">
        <f t="shared" si="130"/>
        <v>14</v>
      </c>
      <c r="CZ33" s="114">
        <f t="shared" si="130"/>
        <v>8.5</v>
      </c>
      <c r="DA33" s="114">
        <f t="shared" si="130"/>
        <v>12</v>
      </c>
      <c r="DB33" s="114">
        <f t="shared" si="130"/>
        <v>2</v>
      </c>
      <c r="DC33" s="114">
        <f t="shared" si="130"/>
        <v>8</v>
      </c>
      <c r="DD33" s="115">
        <f t="shared" si="130"/>
        <v>7.2</v>
      </c>
    </row>
    <row r="34" spans="1:108" s="175" customFormat="1" x14ac:dyDescent="0.3">
      <c r="A34" s="799"/>
      <c r="B34" s="332" t="s">
        <v>578</v>
      </c>
      <c r="P34" s="179"/>
      <c r="Q34" s="179"/>
      <c r="R34" s="179"/>
      <c r="S34" s="179"/>
      <c r="T34" s="179"/>
      <c r="U34" s="179"/>
      <c r="V34" s="179"/>
      <c r="W34" s="179"/>
      <c r="X34" s="180"/>
      <c r="Y34" s="179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E34" s="179"/>
      <c r="BF34" s="179"/>
      <c r="BG34" s="179"/>
      <c r="BH34" s="179"/>
      <c r="BI34" s="179"/>
      <c r="BJ34" s="179"/>
      <c r="BM34" s="179"/>
      <c r="BN34" s="179"/>
      <c r="BO34" s="179"/>
      <c r="BP34" s="179"/>
      <c r="BQ34" s="179"/>
      <c r="BR34" s="179"/>
      <c r="BS34" s="179"/>
      <c r="BT34" s="179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</row>
    <row r="35" spans="1:108" s="175" customFormat="1" x14ac:dyDescent="0.3">
      <c r="A35" s="799"/>
      <c r="B35" s="332" t="s">
        <v>579</v>
      </c>
      <c r="P35" s="179"/>
      <c r="Q35" s="179"/>
      <c r="R35" s="179"/>
      <c r="S35" s="179"/>
      <c r="T35" s="179"/>
      <c r="U35" s="179"/>
      <c r="V35" s="179"/>
      <c r="W35" s="179"/>
      <c r="X35" s="180"/>
      <c r="Y35" s="179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E35" s="179"/>
      <c r="BF35" s="179"/>
      <c r="BG35" s="179"/>
      <c r="BH35" s="179"/>
      <c r="BI35" s="179"/>
      <c r="BJ35" s="179"/>
      <c r="BM35" s="179"/>
      <c r="BN35" s="179"/>
      <c r="BO35" s="179"/>
      <c r="BP35" s="179"/>
      <c r="BQ35" s="179"/>
      <c r="BR35" s="179"/>
      <c r="BS35" s="179"/>
      <c r="BT35" s="179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</row>
    <row r="36" spans="1:108" s="175" customFormat="1" x14ac:dyDescent="0.3">
      <c r="A36" s="799"/>
      <c r="B36" s="332" t="s">
        <v>581</v>
      </c>
      <c r="P36" s="179"/>
      <c r="Q36" s="179"/>
      <c r="R36" s="179"/>
      <c r="S36" s="179"/>
      <c r="T36" s="179"/>
      <c r="U36" s="179"/>
      <c r="V36" s="179"/>
      <c r="W36" s="179"/>
      <c r="X36" s="180"/>
      <c r="Y36" s="179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E36" s="179"/>
      <c r="BF36" s="179"/>
      <c r="BG36" s="179"/>
      <c r="BH36" s="179"/>
      <c r="BI36" s="179"/>
      <c r="BJ36" s="179"/>
      <c r="BM36" s="179"/>
      <c r="BN36" s="179"/>
      <c r="BO36" s="179"/>
      <c r="BP36" s="179"/>
      <c r="BQ36" s="179"/>
      <c r="BR36" s="179"/>
      <c r="BS36" s="179"/>
      <c r="BT36" s="179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</row>
    <row r="37" spans="1:108" s="175" customFormat="1" x14ac:dyDescent="0.3">
      <c r="A37" s="799"/>
      <c r="B37" s="332" t="s">
        <v>583</v>
      </c>
      <c r="G37" s="332"/>
      <c r="P37" s="179"/>
      <c r="Q37" s="179"/>
      <c r="R37" s="179"/>
      <c r="S37" s="179"/>
      <c r="T37" s="179"/>
      <c r="U37" s="179"/>
      <c r="V37" s="179"/>
      <c r="W37" s="179"/>
      <c r="X37" s="180"/>
      <c r="Y37" s="179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E37" s="179"/>
      <c r="BF37" s="179"/>
      <c r="BG37" s="179"/>
      <c r="BH37" s="179"/>
      <c r="BI37" s="179"/>
      <c r="BJ37" s="179"/>
      <c r="BM37" s="179"/>
      <c r="BN37" s="179"/>
      <c r="BO37" s="179"/>
      <c r="BP37" s="179"/>
      <c r="BQ37" s="179"/>
      <c r="BR37" s="179"/>
      <c r="BS37" s="179"/>
      <c r="BT37" s="179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</row>
    <row r="38" spans="1:108" s="175" customFormat="1" x14ac:dyDescent="0.3">
      <c r="A38" s="799"/>
      <c r="B38" s="332" t="s">
        <v>584</v>
      </c>
      <c r="E38" s="332"/>
      <c r="P38" s="179"/>
      <c r="Q38" s="179"/>
      <c r="R38" s="179"/>
      <c r="S38" s="179"/>
      <c r="T38" s="179"/>
      <c r="U38" s="179"/>
      <c r="V38" s="179"/>
      <c r="W38" s="179"/>
      <c r="X38" s="180"/>
      <c r="Y38" s="179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E38" s="179"/>
      <c r="BF38" s="179"/>
      <c r="BG38" s="179"/>
      <c r="BH38" s="179"/>
      <c r="BI38" s="179"/>
      <c r="BJ38" s="179"/>
      <c r="BM38" s="179"/>
      <c r="BN38" s="179"/>
      <c r="BO38" s="179"/>
      <c r="BP38" s="179"/>
      <c r="BQ38" s="179"/>
      <c r="BR38" s="179"/>
      <c r="BS38" s="179"/>
      <c r="BT38" s="179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</row>
    <row r="39" spans="1:108" s="175" customFormat="1" x14ac:dyDescent="0.3">
      <c r="A39" s="799"/>
      <c r="B39" s="332" t="s">
        <v>580</v>
      </c>
      <c r="P39" s="179"/>
      <c r="Q39" s="179"/>
      <c r="R39" s="179"/>
      <c r="S39" s="179"/>
      <c r="T39" s="179"/>
      <c r="U39" s="179"/>
      <c r="V39" s="179"/>
      <c r="W39" s="179"/>
      <c r="X39" s="180"/>
      <c r="Y39" s="179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E39" s="179"/>
      <c r="BF39" s="179"/>
      <c r="BG39" s="179"/>
      <c r="BH39" s="179"/>
      <c r="BI39" s="179"/>
      <c r="BJ39" s="179"/>
      <c r="BM39" s="179"/>
      <c r="BN39" s="179"/>
      <c r="BO39" s="179"/>
      <c r="BP39" s="179"/>
      <c r="BQ39" s="179"/>
      <c r="BR39" s="179"/>
      <c r="BS39" s="179"/>
      <c r="BT39" s="179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</row>
    <row r="40" spans="1:108" s="175" customFormat="1" x14ac:dyDescent="0.3">
      <c r="A40" s="799"/>
      <c r="B40" s="800" t="s">
        <v>582</v>
      </c>
      <c r="P40" s="179"/>
      <c r="Q40" s="179"/>
      <c r="R40" s="179"/>
      <c r="S40" s="179"/>
      <c r="T40" s="179"/>
      <c r="U40" s="179"/>
      <c r="V40" s="179"/>
      <c r="W40" s="179"/>
      <c r="X40" s="180"/>
      <c r="Y40" s="179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E40" s="179"/>
      <c r="BF40" s="179"/>
      <c r="BG40" s="179"/>
      <c r="BH40" s="179"/>
      <c r="BI40" s="179"/>
      <c r="BJ40" s="179"/>
      <c r="BM40" s="179"/>
      <c r="BN40" s="179"/>
      <c r="BO40" s="179"/>
      <c r="BP40" s="179"/>
      <c r="BQ40" s="179"/>
      <c r="BR40" s="179"/>
      <c r="BS40" s="179"/>
      <c r="BT40" s="179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</row>
    <row r="41" spans="1:108" s="175" customFormat="1" hidden="1" x14ac:dyDescent="0.3">
      <c r="B41" s="332"/>
      <c r="P41" s="179"/>
      <c r="Q41" s="179"/>
      <c r="R41" s="179"/>
      <c r="S41" s="179"/>
      <c r="T41" s="179"/>
      <c r="U41" s="179"/>
      <c r="V41" s="179"/>
      <c r="W41" s="179"/>
      <c r="X41" s="180"/>
      <c r="Y41" s="179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 t="s">
        <v>282</v>
      </c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E41" s="179"/>
      <c r="BF41" s="179"/>
      <c r="BG41" s="179"/>
      <c r="BH41" s="179"/>
      <c r="BI41" s="179"/>
      <c r="BJ41" s="179"/>
      <c r="BM41" s="179"/>
      <c r="BN41" s="179"/>
      <c r="BO41" s="179"/>
      <c r="BP41" s="179"/>
      <c r="BQ41" s="179"/>
      <c r="BR41" s="179"/>
      <c r="BS41" s="179"/>
      <c r="BT41" s="179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</row>
    <row r="42" spans="1:108" s="175" customFormat="1" hidden="1" outlineLevel="2" x14ac:dyDescent="0.3">
      <c r="B42" s="332"/>
      <c r="H42" s="175" t="s">
        <v>255</v>
      </c>
      <c r="I42" s="175" t="s">
        <v>261</v>
      </c>
      <c r="L42" s="175" t="s">
        <v>64</v>
      </c>
      <c r="N42" s="175" t="s">
        <v>283</v>
      </c>
      <c r="P42" s="179"/>
      <c r="Q42" s="179"/>
      <c r="R42" s="179"/>
      <c r="S42" s="179"/>
      <c r="T42" s="179"/>
      <c r="U42" s="179"/>
      <c r="V42" s="179"/>
      <c r="W42" s="179"/>
      <c r="X42" s="180"/>
      <c r="Y42" s="179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 t="s">
        <v>265</v>
      </c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E42" s="179"/>
      <c r="BF42" s="179"/>
      <c r="BG42" s="179"/>
      <c r="BH42" s="179"/>
      <c r="BI42" s="179"/>
      <c r="BJ42" s="179"/>
      <c r="BM42" s="179"/>
      <c r="BN42" s="179"/>
      <c r="BO42" s="179"/>
      <c r="BP42" s="179"/>
      <c r="BQ42" s="179"/>
      <c r="BR42" s="179"/>
      <c r="BS42" s="179"/>
      <c r="BT42" s="179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</row>
    <row r="43" spans="1:108" s="175" customFormat="1" hidden="1" outlineLevel="2" x14ac:dyDescent="0.3">
      <c r="F43" s="175" t="s">
        <v>623</v>
      </c>
      <c r="H43" s="175" t="s">
        <v>256</v>
      </c>
      <c r="I43" s="175" t="s">
        <v>262</v>
      </c>
      <c r="L43" s="175" t="s">
        <v>282</v>
      </c>
      <c r="N43" s="175" t="s">
        <v>250</v>
      </c>
      <c r="P43" s="179"/>
      <c r="Q43" s="179"/>
      <c r="R43" s="179"/>
      <c r="S43" s="179"/>
      <c r="T43" s="179"/>
      <c r="U43" s="179"/>
      <c r="V43" s="179"/>
      <c r="W43" s="179"/>
      <c r="X43" s="180"/>
      <c r="Y43" s="179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E43" s="179"/>
      <c r="BF43" s="179"/>
      <c r="BG43" s="179"/>
      <c r="BH43" s="179"/>
      <c r="BI43" s="179"/>
      <c r="BJ43" s="179"/>
      <c r="BM43" s="179"/>
      <c r="BN43" s="179"/>
      <c r="BO43" s="179"/>
      <c r="BP43" s="179"/>
      <c r="BQ43" s="179"/>
      <c r="BR43" s="179"/>
      <c r="BS43" s="179"/>
      <c r="BT43" s="179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</row>
    <row r="44" spans="1:108" s="175" customFormat="1" hidden="1" outlineLevel="2" x14ac:dyDescent="0.3">
      <c r="H44" s="175" t="s">
        <v>257</v>
      </c>
      <c r="I44" s="175" t="s">
        <v>227</v>
      </c>
      <c r="L44" s="175" t="s">
        <v>280</v>
      </c>
      <c r="P44" s="179"/>
      <c r="Q44" s="179"/>
      <c r="R44" s="179"/>
      <c r="S44" s="179"/>
      <c r="T44" s="179"/>
      <c r="U44" s="179"/>
      <c r="V44" s="179"/>
      <c r="W44" s="179"/>
      <c r="X44" s="180"/>
      <c r="Y44" s="179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E44" s="179"/>
      <c r="BF44" s="179"/>
      <c r="BG44" s="179"/>
      <c r="BH44" s="179"/>
      <c r="BI44" s="179"/>
      <c r="BJ44" s="179"/>
      <c r="BM44" s="179"/>
      <c r="BN44" s="179"/>
      <c r="BO44" s="179"/>
      <c r="BP44" s="179"/>
      <c r="BQ44" s="179"/>
      <c r="BR44" s="179"/>
      <c r="BS44" s="179"/>
      <c r="BT44" s="179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</row>
    <row r="45" spans="1:108" s="175" customFormat="1" hidden="1" outlineLevel="2" x14ac:dyDescent="0.3">
      <c r="H45" s="175" t="s">
        <v>258</v>
      </c>
      <c r="L45" s="175" t="s">
        <v>284</v>
      </c>
      <c r="P45" s="179"/>
      <c r="Q45" s="179"/>
      <c r="R45" s="179"/>
      <c r="S45" s="179"/>
      <c r="T45" s="179"/>
      <c r="U45" s="179"/>
      <c r="V45" s="179"/>
      <c r="W45" s="179"/>
      <c r="X45" s="180"/>
      <c r="Y45" s="179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E45" s="179"/>
      <c r="BF45" s="179"/>
      <c r="BG45" s="179"/>
      <c r="BH45" s="179"/>
      <c r="BI45" s="179"/>
      <c r="BJ45" s="179"/>
      <c r="BM45" s="179"/>
      <c r="BN45" s="179"/>
      <c r="BO45" s="179"/>
      <c r="BP45" s="179"/>
      <c r="BQ45" s="179"/>
      <c r="BR45" s="179"/>
      <c r="BS45" s="179"/>
      <c r="BT45" s="179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</row>
    <row r="46" spans="1:108" s="175" customFormat="1" hidden="1" outlineLevel="2" x14ac:dyDescent="0.3">
      <c r="H46" s="175" t="s">
        <v>260</v>
      </c>
      <c r="L46" s="175" t="s">
        <v>281</v>
      </c>
      <c r="P46" s="179"/>
      <c r="Q46" s="179"/>
      <c r="R46" s="179"/>
      <c r="S46" s="179"/>
      <c r="T46" s="179"/>
      <c r="U46" s="179"/>
      <c r="V46" s="179"/>
      <c r="W46" s="179"/>
      <c r="X46" s="180"/>
      <c r="Y46" s="179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E46" s="179"/>
      <c r="BF46" s="179"/>
      <c r="BG46" s="179"/>
      <c r="BH46" s="179"/>
      <c r="BI46" s="179"/>
      <c r="BJ46" s="179"/>
      <c r="BM46" s="179"/>
      <c r="BN46" s="179"/>
      <c r="BO46" s="179"/>
      <c r="BP46" s="179"/>
      <c r="BQ46" s="179"/>
      <c r="BR46" s="179"/>
      <c r="BS46" s="179"/>
      <c r="BT46" s="179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</row>
    <row r="47" spans="1:108" s="175" customFormat="1" hidden="1" outlineLevel="2" x14ac:dyDescent="0.3">
      <c r="H47" s="175" t="s">
        <v>259</v>
      </c>
      <c r="P47" s="179"/>
      <c r="Q47" s="179"/>
      <c r="R47" s="179"/>
      <c r="S47" s="179"/>
      <c r="T47" s="179"/>
      <c r="U47" s="179"/>
      <c r="V47" s="179"/>
      <c r="W47" s="179"/>
      <c r="X47" s="180"/>
      <c r="Y47" s="179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E47" s="179"/>
      <c r="BF47" s="179"/>
      <c r="BG47" s="179"/>
      <c r="BH47" s="179"/>
      <c r="BI47" s="179"/>
      <c r="BJ47" s="179"/>
      <c r="BM47" s="179"/>
      <c r="BN47" s="179"/>
      <c r="BO47" s="179"/>
      <c r="BP47" s="179"/>
      <c r="BQ47" s="179"/>
      <c r="BR47" s="179"/>
      <c r="BS47" s="179"/>
      <c r="BT47" s="179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</row>
    <row r="48" spans="1:108" s="175" customFormat="1" hidden="1" outlineLevel="2" x14ac:dyDescent="0.3">
      <c r="H48" s="175" t="s">
        <v>264</v>
      </c>
      <c r="P48" s="179"/>
      <c r="Q48" s="179"/>
      <c r="R48" s="179"/>
      <c r="S48" s="179"/>
      <c r="T48" s="179"/>
      <c r="U48" s="179"/>
      <c r="V48" s="179"/>
      <c r="W48" s="179"/>
      <c r="X48" s="180"/>
      <c r="Y48" s="179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E48" s="179"/>
      <c r="BF48" s="179"/>
      <c r="BG48" s="179"/>
      <c r="BH48" s="179"/>
      <c r="BI48" s="179"/>
      <c r="BJ48" s="179"/>
      <c r="BM48" s="179"/>
      <c r="BN48" s="179"/>
      <c r="BO48" s="179"/>
      <c r="BP48" s="179"/>
      <c r="BQ48" s="179"/>
      <c r="BR48" s="179"/>
      <c r="BS48" s="179"/>
      <c r="BT48" s="179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</row>
    <row r="49" spans="1:102" s="175" customFormat="1" hidden="1" collapsed="1" x14ac:dyDescent="0.3">
      <c r="P49" s="179"/>
      <c r="Q49" s="179"/>
      <c r="R49" s="179"/>
      <c r="S49" s="179"/>
      <c r="T49" s="179"/>
      <c r="U49" s="179"/>
      <c r="V49" s="179"/>
      <c r="W49" s="179"/>
      <c r="X49" s="180"/>
      <c r="Y49" s="179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E49" s="179"/>
      <c r="BF49" s="179"/>
      <c r="BG49" s="179"/>
      <c r="BH49" s="179"/>
      <c r="BI49" s="179"/>
      <c r="BJ49" s="179"/>
      <c r="BM49" s="179"/>
      <c r="BN49" s="179"/>
      <c r="BO49" s="179"/>
      <c r="BP49" s="179"/>
      <c r="BQ49" s="179"/>
      <c r="BR49" s="179"/>
      <c r="BS49" s="179"/>
      <c r="BT49" s="179"/>
      <c r="BU49" s="181"/>
      <c r="BV49" s="181"/>
      <c r="BW49" s="181"/>
      <c r="BX49" s="181"/>
      <c r="BY49" s="181"/>
      <c r="BZ49" s="181"/>
      <c r="CA49" s="181"/>
      <c r="CB49" s="181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</row>
    <row r="50" spans="1:102" s="175" customFormat="1" ht="15.75" hidden="1" outlineLevel="1" thickBot="1" x14ac:dyDescent="0.35">
      <c r="O50" s="176" t="s">
        <v>176</v>
      </c>
      <c r="P50" s="177" t="s">
        <v>234</v>
      </c>
      <c r="Q50" s="177"/>
      <c r="R50" s="178" t="s">
        <v>233</v>
      </c>
      <c r="S50" s="179"/>
      <c r="T50" s="179"/>
      <c r="U50" s="179"/>
      <c r="V50" s="179"/>
      <c r="W50" s="179"/>
      <c r="X50" s="180"/>
      <c r="Y50" s="179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E50" s="179"/>
      <c r="BF50" s="179"/>
      <c r="BG50" s="179"/>
      <c r="BH50" s="179"/>
      <c r="BI50" s="179"/>
      <c r="BJ50" s="179"/>
      <c r="BM50" s="179"/>
      <c r="BN50" s="179"/>
      <c r="BO50" s="179"/>
      <c r="BP50" s="179"/>
      <c r="BQ50" s="179"/>
      <c r="BR50" s="179"/>
      <c r="BS50" s="179"/>
      <c r="BT50" s="179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</row>
    <row r="51" spans="1:102" s="175" customFormat="1" ht="75.75" hidden="1" outlineLevel="1" thickBot="1" x14ac:dyDescent="0.35">
      <c r="P51" s="179"/>
      <c r="Q51" s="179"/>
      <c r="R51" s="182" t="s">
        <v>119</v>
      </c>
      <c r="S51" s="182" t="s">
        <v>120</v>
      </c>
      <c r="T51" s="183" t="s">
        <v>91</v>
      </c>
      <c r="U51" s="183" t="s">
        <v>85</v>
      </c>
      <c r="V51" s="183" t="s">
        <v>86</v>
      </c>
      <c r="W51" s="183" t="s">
        <v>87</v>
      </c>
      <c r="X51" s="183" t="s">
        <v>88</v>
      </c>
      <c r="Y51" s="184" t="s">
        <v>89</v>
      </c>
      <c r="Z51" s="185" t="s">
        <v>92</v>
      </c>
      <c r="AA51" s="183" t="s">
        <v>93</v>
      </c>
      <c r="AB51" s="183" t="s">
        <v>94</v>
      </c>
      <c r="AC51" s="183" t="s">
        <v>95</v>
      </c>
      <c r="AD51" s="183" t="s">
        <v>96</v>
      </c>
      <c r="AE51" s="183" t="s">
        <v>97</v>
      </c>
      <c r="AF51" s="183" t="s">
        <v>98</v>
      </c>
      <c r="AG51" s="183" t="s">
        <v>105</v>
      </c>
      <c r="AH51" s="183" t="s">
        <v>104</v>
      </c>
      <c r="AI51" s="183" t="s">
        <v>99</v>
      </c>
      <c r="AJ51" s="183" t="s">
        <v>100</v>
      </c>
      <c r="AK51" s="183" t="s">
        <v>101</v>
      </c>
      <c r="AL51" s="183" t="s">
        <v>102</v>
      </c>
      <c r="AM51" s="191" t="s">
        <v>103</v>
      </c>
      <c r="AN51" s="317"/>
      <c r="AO51" s="1395"/>
      <c r="AP51" s="187" t="s">
        <v>92</v>
      </c>
      <c r="AQ51" s="188" t="s">
        <v>93</v>
      </c>
      <c r="AR51" s="188" t="s">
        <v>94</v>
      </c>
      <c r="AS51" s="188" t="s">
        <v>95</v>
      </c>
      <c r="AT51" s="188" t="s">
        <v>96</v>
      </c>
      <c r="AU51" s="188" t="s">
        <v>97</v>
      </c>
      <c r="AV51" s="188" t="s">
        <v>98</v>
      </c>
      <c r="AW51" s="188" t="s">
        <v>105</v>
      </c>
      <c r="AX51" s="188" t="s">
        <v>104</v>
      </c>
      <c r="AY51" s="188" t="s">
        <v>99</v>
      </c>
      <c r="AZ51" s="188" t="s">
        <v>100</v>
      </c>
      <c r="BA51" s="188" t="s">
        <v>101</v>
      </c>
      <c r="BB51" s="188" t="s">
        <v>102</v>
      </c>
      <c r="BC51" s="189" t="s">
        <v>103</v>
      </c>
      <c r="BD51" s="190" t="s">
        <v>50</v>
      </c>
      <c r="BE51" s="183" t="s">
        <v>51</v>
      </c>
      <c r="BF51" s="183" t="s">
        <v>52</v>
      </c>
      <c r="BG51" s="183" t="s">
        <v>117</v>
      </c>
      <c r="BH51" s="191" t="s">
        <v>4</v>
      </c>
      <c r="BI51" s="184" t="s">
        <v>54</v>
      </c>
      <c r="BJ51" s="192"/>
      <c r="BM51" s="179"/>
      <c r="BN51" s="179"/>
      <c r="BO51" s="179"/>
      <c r="BP51" s="179"/>
      <c r="BQ51" s="179"/>
      <c r="BR51" s="179"/>
      <c r="BS51" s="179"/>
      <c r="BT51" s="179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  <c r="CH51" s="181"/>
      <c r="CI51" s="181"/>
      <c r="CJ51" s="181"/>
      <c r="CK51" s="181"/>
      <c r="CL51" s="181"/>
      <c r="CM51" s="181"/>
      <c r="CN51" s="181"/>
      <c r="CO51" s="181"/>
      <c r="CP51" s="181"/>
      <c r="CQ51" s="181"/>
      <c r="CR51" s="181"/>
      <c r="CS51" s="181"/>
      <c r="CT51" s="181"/>
      <c r="CU51" s="181"/>
      <c r="CV51" s="181"/>
      <c r="CW51" s="181"/>
      <c r="CX51" s="181"/>
    </row>
    <row r="52" spans="1:102" hidden="1" outlineLevel="1" x14ac:dyDescent="0.3">
      <c r="P52" s="181" t="s">
        <v>146</v>
      </c>
      <c r="R52" s="193" t="s">
        <v>682</v>
      </c>
      <c r="S52" s="193" t="s">
        <v>682</v>
      </c>
      <c r="T52" s="194">
        <v>6</v>
      </c>
      <c r="U52" s="195">
        <v>21</v>
      </c>
      <c r="V52" s="195">
        <v>75</v>
      </c>
      <c r="W52" s="195">
        <v>75</v>
      </c>
      <c r="X52" s="195">
        <v>650</v>
      </c>
      <c r="Y52" s="196">
        <v>650</v>
      </c>
      <c r="Z52" s="194" t="s">
        <v>682</v>
      </c>
      <c r="AA52" s="195" t="s">
        <v>682</v>
      </c>
      <c r="AB52" s="195" t="s">
        <v>682</v>
      </c>
      <c r="AC52" s="195" t="s">
        <v>682</v>
      </c>
      <c r="AD52" s="195" t="s">
        <v>682</v>
      </c>
      <c r="AE52" s="195" t="s">
        <v>682</v>
      </c>
      <c r="AF52" s="195" t="s">
        <v>682</v>
      </c>
      <c r="AG52" s="195" t="s">
        <v>682</v>
      </c>
      <c r="AH52" s="195" t="s">
        <v>682</v>
      </c>
      <c r="AI52" s="195" t="s">
        <v>682</v>
      </c>
      <c r="AJ52" s="195" t="s">
        <v>682</v>
      </c>
      <c r="AK52" s="195" t="s">
        <v>682</v>
      </c>
      <c r="AL52" s="195" t="s">
        <v>682</v>
      </c>
      <c r="AM52" s="197" t="s">
        <v>682</v>
      </c>
      <c r="AN52" s="1401"/>
      <c r="AO52" s="1402"/>
      <c r="AP52" s="194" t="str">
        <f>Z52</f>
        <v>-</v>
      </c>
      <c r="AQ52" s="195" t="str">
        <f t="shared" ref="AQ52:BC56" si="143">AA52</f>
        <v>-</v>
      </c>
      <c r="AR52" s="195" t="str">
        <f t="shared" si="143"/>
        <v>-</v>
      </c>
      <c r="AS52" s="195" t="str">
        <f t="shared" si="143"/>
        <v>-</v>
      </c>
      <c r="AT52" s="195" t="str">
        <f t="shared" si="143"/>
        <v>-</v>
      </c>
      <c r="AU52" s="195" t="str">
        <f t="shared" si="143"/>
        <v>-</v>
      </c>
      <c r="AV52" s="195" t="str">
        <f t="shared" si="143"/>
        <v>-</v>
      </c>
      <c r="AW52" s="195" t="str">
        <f t="shared" si="143"/>
        <v>-</v>
      </c>
      <c r="AX52" s="195" t="str">
        <f t="shared" si="143"/>
        <v>-</v>
      </c>
      <c r="AY52" s="195" t="str">
        <f t="shared" si="143"/>
        <v>-</v>
      </c>
      <c r="AZ52" s="195" t="str">
        <f t="shared" si="143"/>
        <v>-</v>
      </c>
      <c r="BA52" s="195" t="str">
        <f t="shared" si="143"/>
        <v>-</v>
      </c>
      <c r="BB52" s="195" t="str">
        <f t="shared" si="143"/>
        <v>-</v>
      </c>
      <c r="BC52" s="196" t="str">
        <f t="shared" si="143"/>
        <v>-</v>
      </c>
      <c r="BD52" s="199">
        <v>0.1</v>
      </c>
      <c r="BE52" s="195">
        <v>4</v>
      </c>
      <c r="BF52" s="195">
        <v>0.3</v>
      </c>
      <c r="BG52" s="195">
        <v>1</v>
      </c>
      <c r="BH52" s="195">
        <v>1.5</v>
      </c>
      <c r="BI52" s="196">
        <v>2.5</v>
      </c>
      <c r="BJ52" s="200"/>
    </row>
    <row r="53" spans="1:102" hidden="1" outlineLevel="1" x14ac:dyDescent="0.3">
      <c r="B53" s="201"/>
      <c r="P53" s="181" t="s">
        <v>16</v>
      </c>
      <c r="R53" s="202" t="s">
        <v>682</v>
      </c>
      <c r="S53" s="202" t="s">
        <v>682</v>
      </c>
      <c r="T53" s="203">
        <v>6</v>
      </c>
      <c r="U53" s="204">
        <v>21</v>
      </c>
      <c r="V53" s="204">
        <v>75</v>
      </c>
      <c r="W53" s="204">
        <v>75</v>
      </c>
      <c r="X53" s="204">
        <v>650</v>
      </c>
      <c r="Y53" s="205">
        <v>650</v>
      </c>
      <c r="Z53" s="203" t="s">
        <v>682</v>
      </c>
      <c r="AA53" s="204" t="s">
        <v>682</v>
      </c>
      <c r="AB53" s="204" t="s">
        <v>682</v>
      </c>
      <c r="AC53" s="204" t="s">
        <v>682</v>
      </c>
      <c r="AD53" s="204" t="s">
        <v>682</v>
      </c>
      <c r="AE53" s="204" t="s">
        <v>682</v>
      </c>
      <c r="AF53" s="204" t="s">
        <v>682</v>
      </c>
      <c r="AG53" s="204" t="s">
        <v>682</v>
      </c>
      <c r="AH53" s="204" t="s">
        <v>682</v>
      </c>
      <c r="AI53" s="204" t="s">
        <v>682</v>
      </c>
      <c r="AJ53" s="204" t="s">
        <v>682</v>
      </c>
      <c r="AK53" s="204" t="s">
        <v>682</v>
      </c>
      <c r="AL53" s="204" t="s">
        <v>682</v>
      </c>
      <c r="AM53" s="206" t="s">
        <v>682</v>
      </c>
      <c r="AN53" s="1403"/>
      <c r="AO53" s="1404"/>
      <c r="AP53" s="203" t="str">
        <f>Z53</f>
        <v>-</v>
      </c>
      <c r="AQ53" s="204" t="str">
        <f t="shared" si="143"/>
        <v>-</v>
      </c>
      <c r="AR53" s="204" t="str">
        <f t="shared" si="143"/>
        <v>-</v>
      </c>
      <c r="AS53" s="204" t="str">
        <f t="shared" si="143"/>
        <v>-</v>
      </c>
      <c r="AT53" s="204" t="str">
        <f t="shared" si="143"/>
        <v>-</v>
      </c>
      <c r="AU53" s="204" t="str">
        <f t="shared" si="143"/>
        <v>-</v>
      </c>
      <c r="AV53" s="204" t="str">
        <f t="shared" si="143"/>
        <v>-</v>
      </c>
      <c r="AW53" s="204" t="str">
        <f t="shared" si="143"/>
        <v>-</v>
      </c>
      <c r="AX53" s="204" t="str">
        <f t="shared" si="143"/>
        <v>-</v>
      </c>
      <c r="AY53" s="204" t="str">
        <f t="shared" si="143"/>
        <v>-</v>
      </c>
      <c r="AZ53" s="204" t="str">
        <f t="shared" si="143"/>
        <v>-</v>
      </c>
      <c r="BA53" s="204" t="str">
        <f t="shared" si="143"/>
        <v>-</v>
      </c>
      <c r="BB53" s="204" t="str">
        <f t="shared" si="143"/>
        <v>-</v>
      </c>
      <c r="BC53" s="205" t="str">
        <f t="shared" si="143"/>
        <v>-</v>
      </c>
      <c r="BD53" s="208">
        <v>0.1</v>
      </c>
      <c r="BE53" s="204">
        <v>4</v>
      </c>
      <c r="BF53" s="204">
        <v>0.3</v>
      </c>
      <c r="BG53" s="204">
        <v>1</v>
      </c>
      <c r="BH53" s="204">
        <v>1.5</v>
      </c>
      <c r="BI53" s="205">
        <v>2.5</v>
      </c>
      <c r="BJ53" s="200"/>
    </row>
    <row r="54" spans="1:102" ht="14.45" hidden="1" customHeight="1" outlineLevel="1" x14ac:dyDescent="0.3">
      <c r="B54" s="201"/>
      <c r="P54" s="181" t="s">
        <v>1</v>
      </c>
      <c r="R54" s="202" t="s">
        <v>682</v>
      </c>
      <c r="S54" s="202" t="s">
        <v>682</v>
      </c>
      <c r="T54" s="203">
        <v>6</v>
      </c>
      <c r="U54" s="204">
        <v>21</v>
      </c>
      <c r="V54" s="204">
        <v>75</v>
      </c>
      <c r="W54" s="204">
        <v>75</v>
      </c>
      <c r="X54" s="204">
        <v>650</v>
      </c>
      <c r="Y54" s="205">
        <v>650</v>
      </c>
      <c r="Z54" s="203" t="s">
        <v>682</v>
      </c>
      <c r="AA54" s="204" t="s">
        <v>682</v>
      </c>
      <c r="AB54" s="204" t="s">
        <v>682</v>
      </c>
      <c r="AC54" s="204" t="s">
        <v>682</v>
      </c>
      <c r="AD54" s="204" t="s">
        <v>682</v>
      </c>
      <c r="AE54" s="204" t="s">
        <v>682</v>
      </c>
      <c r="AF54" s="204" t="s">
        <v>682</v>
      </c>
      <c r="AG54" s="204" t="s">
        <v>682</v>
      </c>
      <c r="AH54" s="204" t="s">
        <v>682</v>
      </c>
      <c r="AI54" s="204" t="s">
        <v>682</v>
      </c>
      <c r="AJ54" s="204" t="s">
        <v>682</v>
      </c>
      <c r="AK54" s="204" t="s">
        <v>682</v>
      </c>
      <c r="AL54" s="204" t="s">
        <v>682</v>
      </c>
      <c r="AM54" s="206" t="s">
        <v>682</v>
      </c>
      <c r="AN54" s="1403"/>
      <c r="AO54" s="1404"/>
      <c r="AP54" s="203" t="str">
        <f>Z54</f>
        <v>-</v>
      </c>
      <c r="AQ54" s="204" t="str">
        <f t="shared" si="143"/>
        <v>-</v>
      </c>
      <c r="AR54" s="204" t="str">
        <f t="shared" si="143"/>
        <v>-</v>
      </c>
      <c r="AS54" s="204" t="str">
        <f t="shared" si="143"/>
        <v>-</v>
      </c>
      <c r="AT54" s="204" t="str">
        <f t="shared" si="143"/>
        <v>-</v>
      </c>
      <c r="AU54" s="204" t="str">
        <f t="shared" si="143"/>
        <v>-</v>
      </c>
      <c r="AV54" s="204" t="str">
        <f t="shared" si="143"/>
        <v>-</v>
      </c>
      <c r="AW54" s="204" t="str">
        <f t="shared" si="143"/>
        <v>-</v>
      </c>
      <c r="AX54" s="204" t="str">
        <f t="shared" si="143"/>
        <v>-</v>
      </c>
      <c r="AY54" s="204" t="str">
        <f t="shared" si="143"/>
        <v>-</v>
      </c>
      <c r="AZ54" s="204" t="str">
        <f t="shared" si="143"/>
        <v>-</v>
      </c>
      <c r="BA54" s="204" t="str">
        <f t="shared" si="143"/>
        <v>-</v>
      </c>
      <c r="BB54" s="204" t="str">
        <f t="shared" si="143"/>
        <v>-</v>
      </c>
      <c r="BC54" s="205" t="str">
        <f t="shared" si="143"/>
        <v>-</v>
      </c>
      <c r="BD54" s="208">
        <v>0.1</v>
      </c>
      <c r="BE54" s="204">
        <v>7</v>
      </c>
      <c r="BF54" s="204">
        <v>0.3</v>
      </c>
      <c r="BG54" s="204">
        <v>2</v>
      </c>
      <c r="BH54" s="204">
        <v>1.5</v>
      </c>
      <c r="BI54" s="205">
        <v>2.5</v>
      </c>
      <c r="BJ54" s="200"/>
    </row>
    <row r="55" spans="1:102" hidden="1" outlineLevel="1" x14ac:dyDescent="0.3">
      <c r="B55" s="209"/>
      <c r="P55" s="181" t="s">
        <v>147</v>
      </c>
      <c r="R55" s="202" t="s">
        <v>682</v>
      </c>
      <c r="S55" s="202" t="s">
        <v>682</v>
      </c>
      <c r="T55" s="203">
        <v>6</v>
      </c>
      <c r="U55" s="204">
        <v>150</v>
      </c>
      <c r="V55" s="204">
        <v>580</v>
      </c>
      <c r="W55" s="204">
        <v>750</v>
      </c>
      <c r="X55" s="204">
        <v>1250</v>
      </c>
      <c r="Y55" s="205">
        <v>2100</v>
      </c>
      <c r="Z55" s="203" t="s">
        <v>682</v>
      </c>
      <c r="AA55" s="204" t="s">
        <v>682</v>
      </c>
      <c r="AB55" s="204" t="s">
        <v>682</v>
      </c>
      <c r="AC55" s="204" t="s">
        <v>682</v>
      </c>
      <c r="AD55" s="204" t="s">
        <v>682</v>
      </c>
      <c r="AE55" s="204" t="s">
        <v>682</v>
      </c>
      <c r="AF55" s="204" t="s">
        <v>682</v>
      </c>
      <c r="AG55" s="204" t="s">
        <v>682</v>
      </c>
      <c r="AH55" s="204" t="s">
        <v>682</v>
      </c>
      <c r="AI55" s="204" t="s">
        <v>682</v>
      </c>
      <c r="AJ55" s="204" t="s">
        <v>682</v>
      </c>
      <c r="AK55" s="204" t="s">
        <v>682</v>
      </c>
      <c r="AL55" s="204" t="s">
        <v>682</v>
      </c>
      <c r="AM55" s="206" t="s">
        <v>682</v>
      </c>
      <c r="AN55" s="1403"/>
      <c r="AO55" s="1404"/>
      <c r="AP55" s="203" t="str">
        <f>Z55</f>
        <v>-</v>
      </c>
      <c r="AQ55" s="204" t="str">
        <f t="shared" si="143"/>
        <v>-</v>
      </c>
      <c r="AR55" s="204" t="str">
        <f t="shared" si="143"/>
        <v>-</v>
      </c>
      <c r="AS55" s="204" t="str">
        <f t="shared" si="143"/>
        <v>-</v>
      </c>
      <c r="AT55" s="204" t="str">
        <f t="shared" si="143"/>
        <v>-</v>
      </c>
      <c r="AU55" s="204" t="str">
        <f t="shared" si="143"/>
        <v>-</v>
      </c>
      <c r="AV55" s="204" t="str">
        <f t="shared" si="143"/>
        <v>-</v>
      </c>
      <c r="AW55" s="204" t="str">
        <f t="shared" si="143"/>
        <v>-</v>
      </c>
      <c r="AX55" s="204" t="str">
        <f t="shared" si="143"/>
        <v>-</v>
      </c>
      <c r="AY55" s="204" t="str">
        <f t="shared" si="143"/>
        <v>-</v>
      </c>
      <c r="AZ55" s="204" t="str">
        <f t="shared" si="143"/>
        <v>-</v>
      </c>
      <c r="BA55" s="204" t="str">
        <f t="shared" si="143"/>
        <v>-</v>
      </c>
      <c r="BB55" s="204" t="str">
        <f t="shared" si="143"/>
        <v>-</v>
      </c>
      <c r="BC55" s="205" t="str">
        <f t="shared" si="143"/>
        <v>-</v>
      </c>
      <c r="BD55" s="208">
        <v>0.2</v>
      </c>
      <c r="BE55" s="204">
        <v>7</v>
      </c>
      <c r="BF55" s="204">
        <v>3</v>
      </c>
      <c r="BG55" s="204">
        <v>8</v>
      </c>
      <c r="BH55" s="204">
        <v>1.5</v>
      </c>
      <c r="BI55" s="205">
        <v>2.5</v>
      </c>
      <c r="BJ55" s="200"/>
    </row>
    <row r="56" spans="1:102" ht="15.75" hidden="1" outlineLevel="1" thickBot="1" x14ac:dyDescent="0.35">
      <c r="P56" s="181" t="s">
        <v>148</v>
      </c>
      <c r="R56" s="210" t="s">
        <v>682</v>
      </c>
      <c r="S56" s="210" t="s">
        <v>682</v>
      </c>
      <c r="T56" s="211">
        <v>9</v>
      </c>
      <c r="U56" s="212">
        <v>600</v>
      </c>
      <c r="V56" s="212">
        <v>600</v>
      </c>
      <c r="W56" s="212">
        <v>920</v>
      </c>
      <c r="X56" s="212">
        <v>2700</v>
      </c>
      <c r="Y56" s="213">
        <v>5300</v>
      </c>
      <c r="Z56" s="211" t="s">
        <v>682</v>
      </c>
      <c r="AA56" s="212" t="s">
        <v>682</v>
      </c>
      <c r="AB56" s="212" t="s">
        <v>682</v>
      </c>
      <c r="AC56" s="212" t="s">
        <v>682</v>
      </c>
      <c r="AD56" s="212" t="s">
        <v>682</v>
      </c>
      <c r="AE56" s="212" t="s">
        <v>682</v>
      </c>
      <c r="AF56" s="212" t="s">
        <v>682</v>
      </c>
      <c r="AG56" s="212" t="s">
        <v>682</v>
      </c>
      <c r="AH56" s="212" t="s">
        <v>682</v>
      </c>
      <c r="AI56" s="212" t="s">
        <v>682</v>
      </c>
      <c r="AJ56" s="212" t="s">
        <v>682</v>
      </c>
      <c r="AK56" s="212" t="s">
        <v>682</v>
      </c>
      <c r="AL56" s="212" t="s">
        <v>682</v>
      </c>
      <c r="AM56" s="214" t="s">
        <v>682</v>
      </c>
      <c r="AN56" s="1405"/>
      <c r="AO56" s="1406"/>
      <c r="AP56" s="211" t="str">
        <f>Z56</f>
        <v>-</v>
      </c>
      <c r="AQ56" s="212" t="str">
        <f t="shared" si="143"/>
        <v>-</v>
      </c>
      <c r="AR56" s="212" t="str">
        <f t="shared" si="143"/>
        <v>-</v>
      </c>
      <c r="AS56" s="212" t="str">
        <f t="shared" si="143"/>
        <v>-</v>
      </c>
      <c r="AT56" s="212" t="str">
        <f t="shared" si="143"/>
        <v>-</v>
      </c>
      <c r="AU56" s="212" t="str">
        <f t="shared" si="143"/>
        <v>-</v>
      </c>
      <c r="AV56" s="212" t="str">
        <f t="shared" si="143"/>
        <v>-</v>
      </c>
      <c r="AW56" s="212" t="str">
        <f t="shared" si="143"/>
        <v>-</v>
      </c>
      <c r="AX56" s="212" t="str">
        <f t="shared" si="143"/>
        <v>-</v>
      </c>
      <c r="AY56" s="212" t="str">
        <f t="shared" si="143"/>
        <v>-</v>
      </c>
      <c r="AZ56" s="212" t="str">
        <f t="shared" si="143"/>
        <v>-</v>
      </c>
      <c r="BA56" s="212" t="str">
        <f t="shared" si="143"/>
        <v>-</v>
      </c>
      <c r="BB56" s="212" t="str">
        <f t="shared" si="143"/>
        <v>-</v>
      </c>
      <c r="BC56" s="213" t="str">
        <f t="shared" si="143"/>
        <v>-</v>
      </c>
      <c r="BD56" s="216">
        <v>0.2</v>
      </c>
      <c r="BE56" s="212">
        <v>22</v>
      </c>
      <c r="BF56" s="212">
        <v>3</v>
      </c>
      <c r="BG56" s="212">
        <v>30</v>
      </c>
      <c r="BH56" s="212">
        <v>2</v>
      </c>
      <c r="BI56" s="213">
        <v>6.3</v>
      </c>
      <c r="BJ56" s="200"/>
    </row>
    <row r="57" spans="1:102" hidden="1" collapsed="1" x14ac:dyDescent="0.3"/>
    <row r="58" spans="1:102" hidden="1" x14ac:dyDescent="0.3"/>
    <row r="59" spans="1:102" s="175" customFormat="1" ht="15.75" hidden="1" outlineLevel="1" thickBot="1" x14ac:dyDescent="0.35">
      <c r="A59" s="799"/>
      <c r="O59" s="176" t="s">
        <v>239</v>
      </c>
      <c r="P59" s="177" t="s">
        <v>234</v>
      </c>
      <c r="Q59" s="177"/>
      <c r="R59" s="178" t="s">
        <v>233</v>
      </c>
      <c r="S59" s="179"/>
      <c r="T59" s="179"/>
      <c r="U59" s="179"/>
      <c r="V59" s="179"/>
      <c r="W59" s="179"/>
      <c r="X59" s="180"/>
      <c r="Y59" s="179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E59" s="179"/>
      <c r="BF59" s="179"/>
      <c r="BG59" s="179"/>
      <c r="BH59" s="179"/>
      <c r="BI59" s="179"/>
      <c r="BJ59" s="179"/>
      <c r="BM59" s="179"/>
      <c r="BN59" s="179"/>
      <c r="BO59" s="179"/>
      <c r="BP59" s="179"/>
      <c r="BQ59" s="179"/>
      <c r="BR59" s="179"/>
      <c r="BS59" s="179"/>
      <c r="BT59" s="179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</row>
    <row r="60" spans="1:102" s="175" customFormat="1" ht="75.75" hidden="1" outlineLevel="1" thickBot="1" x14ac:dyDescent="0.35">
      <c r="A60" s="799"/>
      <c r="P60" s="179"/>
      <c r="Q60" s="179"/>
      <c r="R60" s="182" t="s">
        <v>119</v>
      </c>
      <c r="S60" s="182" t="s">
        <v>120</v>
      </c>
      <c r="T60" s="183" t="s">
        <v>91</v>
      </c>
      <c r="U60" s="183" t="s">
        <v>85</v>
      </c>
      <c r="V60" s="183" t="s">
        <v>86</v>
      </c>
      <c r="W60" s="183" t="s">
        <v>87</v>
      </c>
      <c r="X60" s="183" t="s">
        <v>88</v>
      </c>
      <c r="Y60" s="184" t="s">
        <v>89</v>
      </c>
      <c r="Z60" s="185" t="s">
        <v>92</v>
      </c>
      <c r="AA60" s="183" t="s">
        <v>93</v>
      </c>
      <c r="AB60" s="183" t="s">
        <v>94</v>
      </c>
      <c r="AC60" s="183" t="s">
        <v>95</v>
      </c>
      <c r="AD60" s="183" t="s">
        <v>96</v>
      </c>
      <c r="AE60" s="183" t="s">
        <v>97</v>
      </c>
      <c r="AF60" s="183" t="s">
        <v>98</v>
      </c>
      <c r="AG60" s="183" t="s">
        <v>105</v>
      </c>
      <c r="AH60" s="183" t="s">
        <v>104</v>
      </c>
      <c r="AI60" s="183" t="s">
        <v>99</v>
      </c>
      <c r="AJ60" s="183" t="s">
        <v>100</v>
      </c>
      <c r="AK60" s="183" t="s">
        <v>101</v>
      </c>
      <c r="AL60" s="183" t="s">
        <v>102</v>
      </c>
      <c r="AM60" s="184" t="s">
        <v>103</v>
      </c>
      <c r="AN60" s="186"/>
      <c r="AO60" s="186"/>
      <c r="AP60" s="187" t="s">
        <v>92</v>
      </c>
      <c r="AQ60" s="188" t="s">
        <v>93</v>
      </c>
      <c r="AR60" s="188" t="s">
        <v>94</v>
      </c>
      <c r="AS60" s="188" t="s">
        <v>95</v>
      </c>
      <c r="AT60" s="188" t="s">
        <v>96</v>
      </c>
      <c r="AU60" s="188" t="s">
        <v>97</v>
      </c>
      <c r="AV60" s="188" t="s">
        <v>98</v>
      </c>
      <c r="AW60" s="188" t="s">
        <v>105</v>
      </c>
      <c r="AX60" s="188" t="s">
        <v>104</v>
      </c>
      <c r="AY60" s="188" t="s">
        <v>99</v>
      </c>
      <c r="AZ60" s="188" t="s">
        <v>100</v>
      </c>
      <c r="BA60" s="188" t="s">
        <v>101</v>
      </c>
      <c r="BB60" s="188" t="s">
        <v>102</v>
      </c>
      <c r="BC60" s="189" t="s">
        <v>103</v>
      </c>
      <c r="BD60" s="190" t="s">
        <v>50</v>
      </c>
      <c r="BE60" s="183" t="s">
        <v>51</v>
      </c>
      <c r="BF60" s="183" t="s">
        <v>52</v>
      </c>
      <c r="BG60" s="183" t="s">
        <v>117</v>
      </c>
      <c r="BH60" s="191" t="s">
        <v>4</v>
      </c>
      <c r="BI60" s="184" t="s">
        <v>54</v>
      </c>
      <c r="BJ60" s="192"/>
      <c r="BM60" s="179"/>
      <c r="BN60" s="179"/>
      <c r="BO60" s="179"/>
      <c r="BP60" s="179"/>
      <c r="BQ60" s="179"/>
      <c r="BR60" s="179"/>
      <c r="BS60" s="179"/>
      <c r="BT60" s="179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</row>
    <row r="61" spans="1:102" hidden="1" outlineLevel="1" x14ac:dyDescent="0.3">
      <c r="A61" s="433"/>
      <c r="P61" s="181" t="s">
        <v>146</v>
      </c>
      <c r="R61" s="193" t="s">
        <v>682</v>
      </c>
      <c r="S61" s="193" t="s">
        <v>682</v>
      </c>
      <c r="T61" s="194">
        <v>953.96</v>
      </c>
      <c r="U61" s="195">
        <v>38941.65</v>
      </c>
      <c r="V61" s="195">
        <v>34559.43</v>
      </c>
      <c r="W61" s="195">
        <v>34592.86</v>
      </c>
      <c r="X61" s="195">
        <v>48464.75</v>
      </c>
      <c r="Y61" s="196">
        <v>48464.75</v>
      </c>
      <c r="Z61" s="194" t="s">
        <v>682</v>
      </c>
      <c r="AA61" s="195" t="s">
        <v>682</v>
      </c>
      <c r="AB61" s="217">
        <v>50010</v>
      </c>
      <c r="AC61" s="217">
        <v>50150</v>
      </c>
      <c r="AD61" s="217">
        <v>50170</v>
      </c>
      <c r="AE61" s="195" t="s">
        <v>682</v>
      </c>
      <c r="AF61" s="195" t="s">
        <v>682</v>
      </c>
      <c r="AG61" s="195">
        <v>143.6</v>
      </c>
      <c r="AH61" s="217">
        <v>50050</v>
      </c>
      <c r="AI61" s="217">
        <v>25680</v>
      </c>
      <c r="AJ61" s="217">
        <v>20030</v>
      </c>
      <c r="AK61" s="217">
        <v>20060</v>
      </c>
      <c r="AL61" s="217">
        <v>15050</v>
      </c>
      <c r="AM61" s="218">
        <v>15050</v>
      </c>
      <c r="AN61" s="219"/>
      <c r="AO61" s="219"/>
      <c r="AP61" s="194" t="str">
        <f t="shared" ref="AP61:AP66" si="144">Z61</f>
        <v>-</v>
      </c>
      <c r="AQ61" s="195" t="str">
        <f t="shared" ref="AQ61:AQ66" si="145">AA61</f>
        <v>-</v>
      </c>
      <c r="AR61" s="217">
        <f t="shared" ref="AR61:AR66" si="146">AB61</f>
        <v>50010</v>
      </c>
      <c r="AS61" s="217">
        <f t="shared" ref="AS61:AS66" si="147">AC61</f>
        <v>50150</v>
      </c>
      <c r="AT61" s="217">
        <f t="shared" ref="AT61:AT66" si="148">AD61</f>
        <v>50170</v>
      </c>
      <c r="AU61" s="195" t="str">
        <f t="shared" ref="AU61:AU66" si="149">AE61</f>
        <v>-</v>
      </c>
      <c r="AV61" s="195" t="str">
        <f t="shared" ref="AV61:AV66" si="150">AF61</f>
        <v>-</v>
      </c>
      <c r="AW61" s="195">
        <f t="shared" ref="AW61:AW66" si="151">AG61</f>
        <v>143.6</v>
      </c>
      <c r="AX61" s="217">
        <f t="shared" ref="AX61:AX66" si="152">AH61</f>
        <v>50050</v>
      </c>
      <c r="AY61" s="217">
        <f t="shared" ref="AY61:AY66" si="153">AI61</f>
        <v>25680</v>
      </c>
      <c r="AZ61" s="217">
        <f t="shared" ref="AZ61:AZ66" si="154">AJ61</f>
        <v>20030</v>
      </c>
      <c r="BA61" s="217">
        <f t="shared" ref="BA61:BA66" si="155">AK61</f>
        <v>20060</v>
      </c>
      <c r="BB61" s="217">
        <f t="shared" ref="BB61:BB66" si="156">AL61</f>
        <v>15050</v>
      </c>
      <c r="BC61" s="218">
        <f t="shared" ref="BC61:BC66" si="157">AM61</f>
        <v>15050</v>
      </c>
      <c r="BD61" s="194">
        <v>143.6</v>
      </c>
      <c r="BE61" s="217">
        <v>50050</v>
      </c>
      <c r="BF61" s="217">
        <v>1930</v>
      </c>
      <c r="BG61" s="217">
        <v>125600</v>
      </c>
      <c r="BH61" s="195">
        <v>7378</v>
      </c>
      <c r="BI61" s="218">
        <v>278100</v>
      </c>
      <c r="BJ61" s="220"/>
    </row>
    <row r="62" spans="1:102" hidden="1" outlineLevel="1" x14ac:dyDescent="0.3">
      <c r="A62" s="433"/>
      <c r="B62" s="201"/>
      <c r="P62" s="181" t="s">
        <v>16</v>
      </c>
      <c r="R62" s="202" t="s">
        <v>682</v>
      </c>
      <c r="S62" s="202" t="s">
        <v>682</v>
      </c>
      <c r="T62" s="203">
        <v>6</v>
      </c>
      <c r="U62" s="204">
        <v>24</v>
      </c>
      <c r="V62" s="204">
        <v>111.69</v>
      </c>
      <c r="W62" s="204">
        <v>1002.14</v>
      </c>
      <c r="X62" s="204">
        <v>7890.64</v>
      </c>
      <c r="Y62" s="205">
        <v>5538.72</v>
      </c>
      <c r="Z62" s="203">
        <v>36.31</v>
      </c>
      <c r="AA62" s="204">
        <v>90.83</v>
      </c>
      <c r="AB62" s="204">
        <v>21.78</v>
      </c>
      <c r="AC62" s="204">
        <v>111.6</v>
      </c>
      <c r="AD62" s="221">
        <v>8191</v>
      </c>
      <c r="AE62" s="221">
        <v>178000</v>
      </c>
      <c r="AF62" s="221">
        <v>9753</v>
      </c>
      <c r="AG62" s="222">
        <v>0.1</v>
      </c>
      <c r="AH62" s="204">
        <v>9.16</v>
      </c>
      <c r="AI62" s="204">
        <v>29.86</v>
      </c>
      <c r="AJ62" s="204">
        <v>111.9</v>
      </c>
      <c r="AK62" s="204">
        <v>328.8</v>
      </c>
      <c r="AL62" s="221">
        <v>2443</v>
      </c>
      <c r="AM62" s="223">
        <v>2758</v>
      </c>
      <c r="AN62" s="224"/>
      <c r="AO62" s="224"/>
      <c r="AP62" s="203">
        <f t="shared" si="144"/>
        <v>36.31</v>
      </c>
      <c r="AQ62" s="204">
        <f t="shared" si="145"/>
        <v>90.83</v>
      </c>
      <c r="AR62" s="204">
        <f t="shared" si="146"/>
        <v>21.78</v>
      </c>
      <c r="AS62" s="204">
        <f t="shared" si="147"/>
        <v>111.6</v>
      </c>
      <c r="AT62" s="221">
        <f t="shared" si="148"/>
        <v>8191</v>
      </c>
      <c r="AU62" s="221">
        <f t="shared" si="149"/>
        <v>178000</v>
      </c>
      <c r="AV62" s="221">
        <f t="shared" si="150"/>
        <v>9753</v>
      </c>
      <c r="AW62" s="222">
        <f t="shared" si="151"/>
        <v>0.1</v>
      </c>
      <c r="AX62" s="204">
        <f t="shared" si="152"/>
        <v>9.16</v>
      </c>
      <c r="AY62" s="204">
        <f t="shared" si="153"/>
        <v>29.86</v>
      </c>
      <c r="AZ62" s="204">
        <f t="shared" si="154"/>
        <v>111.9</v>
      </c>
      <c r="BA62" s="204">
        <f t="shared" si="155"/>
        <v>328.8</v>
      </c>
      <c r="BB62" s="221">
        <f t="shared" si="156"/>
        <v>2443</v>
      </c>
      <c r="BC62" s="223">
        <f t="shared" si="157"/>
        <v>2758</v>
      </c>
      <c r="BD62" s="225">
        <v>0.1</v>
      </c>
      <c r="BE62" s="204">
        <v>9.16</v>
      </c>
      <c r="BF62" s="204">
        <v>0.32</v>
      </c>
      <c r="BG62" s="204">
        <v>6.36</v>
      </c>
      <c r="BH62" s="204">
        <v>1.51</v>
      </c>
      <c r="BI62" s="205">
        <v>3.72</v>
      </c>
      <c r="BJ62" s="200"/>
    </row>
    <row r="63" spans="1:102" ht="14.45" hidden="1" customHeight="1" outlineLevel="1" x14ac:dyDescent="0.3">
      <c r="A63" s="433"/>
      <c r="B63" s="201"/>
      <c r="P63" s="181" t="s">
        <v>1</v>
      </c>
      <c r="R63" s="202" t="s">
        <v>682</v>
      </c>
      <c r="S63" s="202" t="s">
        <v>682</v>
      </c>
      <c r="T63" s="203">
        <v>6</v>
      </c>
      <c r="U63" s="204">
        <v>24.03</v>
      </c>
      <c r="V63" s="204">
        <v>116.43</v>
      </c>
      <c r="W63" s="204">
        <v>1726.81</v>
      </c>
      <c r="X63" s="204">
        <v>8582.4</v>
      </c>
      <c r="Y63" s="205">
        <v>9369.0300000000007</v>
      </c>
      <c r="Z63" s="203">
        <v>36.340000000000003</v>
      </c>
      <c r="AA63" s="204">
        <v>90.87</v>
      </c>
      <c r="AB63" s="204">
        <v>21.8</v>
      </c>
      <c r="AC63" s="204">
        <v>111.8</v>
      </c>
      <c r="AD63" s="221">
        <v>8757</v>
      </c>
      <c r="AE63" s="221">
        <v>194000</v>
      </c>
      <c r="AF63" s="221">
        <v>194100</v>
      </c>
      <c r="AG63" s="222">
        <v>0.1</v>
      </c>
      <c r="AH63" s="204">
        <v>9.75</v>
      </c>
      <c r="AI63" s="204">
        <v>31.57</v>
      </c>
      <c r="AJ63" s="204">
        <v>128.9</v>
      </c>
      <c r="AK63" s="204">
        <v>601</v>
      </c>
      <c r="AL63" s="221">
        <v>2657</v>
      </c>
      <c r="AM63" s="223">
        <v>2909</v>
      </c>
      <c r="AN63" s="224"/>
      <c r="AO63" s="224"/>
      <c r="AP63" s="203">
        <f t="shared" si="144"/>
        <v>36.340000000000003</v>
      </c>
      <c r="AQ63" s="204">
        <f t="shared" si="145"/>
        <v>90.87</v>
      </c>
      <c r="AR63" s="204">
        <f t="shared" si="146"/>
        <v>21.8</v>
      </c>
      <c r="AS63" s="204">
        <f t="shared" si="147"/>
        <v>111.8</v>
      </c>
      <c r="AT63" s="221">
        <f t="shared" si="148"/>
        <v>8757</v>
      </c>
      <c r="AU63" s="221">
        <f t="shared" si="149"/>
        <v>194000</v>
      </c>
      <c r="AV63" s="221">
        <f t="shared" si="150"/>
        <v>194100</v>
      </c>
      <c r="AW63" s="222">
        <f t="shared" si="151"/>
        <v>0.1</v>
      </c>
      <c r="AX63" s="204">
        <f t="shared" si="152"/>
        <v>9.75</v>
      </c>
      <c r="AY63" s="204">
        <f t="shared" si="153"/>
        <v>31.57</v>
      </c>
      <c r="AZ63" s="204">
        <f t="shared" si="154"/>
        <v>128.9</v>
      </c>
      <c r="BA63" s="204">
        <f t="shared" si="155"/>
        <v>601</v>
      </c>
      <c r="BB63" s="221">
        <f t="shared" si="156"/>
        <v>2657</v>
      </c>
      <c r="BC63" s="223">
        <f t="shared" si="157"/>
        <v>2909</v>
      </c>
      <c r="BD63" s="225">
        <v>0.1</v>
      </c>
      <c r="BE63" s="204">
        <v>9.75</v>
      </c>
      <c r="BF63" s="204">
        <v>0.35</v>
      </c>
      <c r="BG63" s="204">
        <v>6.45</v>
      </c>
      <c r="BH63" s="204">
        <v>2.2400000000000002</v>
      </c>
      <c r="BI63" s="205">
        <v>3.72</v>
      </c>
      <c r="BJ63" s="200"/>
    </row>
    <row r="64" spans="1:102" hidden="1" outlineLevel="1" x14ac:dyDescent="0.3">
      <c r="A64" s="433"/>
      <c r="B64" s="209"/>
      <c r="P64" s="181" t="s">
        <v>147</v>
      </c>
      <c r="R64" s="202" t="s">
        <v>682</v>
      </c>
      <c r="S64" s="202" t="s">
        <v>682</v>
      </c>
      <c r="T64" s="203">
        <v>6</v>
      </c>
      <c r="U64" s="204">
        <v>1330.42</v>
      </c>
      <c r="V64" s="204">
        <v>34559.43</v>
      </c>
      <c r="W64" s="204">
        <v>34592.86</v>
      </c>
      <c r="X64" s="204">
        <v>48464.75</v>
      </c>
      <c r="Y64" s="205">
        <v>48464.75</v>
      </c>
      <c r="Z64" s="203">
        <v>411.7</v>
      </c>
      <c r="AA64" s="204" t="s">
        <v>682</v>
      </c>
      <c r="AB64" s="221">
        <v>50010</v>
      </c>
      <c r="AC64" s="221">
        <v>50150</v>
      </c>
      <c r="AD64" s="221">
        <v>50170</v>
      </c>
      <c r="AE64" s="204" t="s">
        <v>682</v>
      </c>
      <c r="AF64" s="204" t="s">
        <v>682</v>
      </c>
      <c r="AG64" s="204">
        <v>0.7</v>
      </c>
      <c r="AH64" s="204">
        <v>125</v>
      </c>
      <c r="AI64" s="204">
        <v>406.7</v>
      </c>
      <c r="AJ64" s="221">
        <v>20030</v>
      </c>
      <c r="AK64" s="221">
        <v>20060</v>
      </c>
      <c r="AL64" s="221">
        <v>15050</v>
      </c>
      <c r="AM64" s="223">
        <v>15050</v>
      </c>
      <c r="AN64" s="224"/>
      <c r="AO64" s="224"/>
      <c r="AP64" s="203">
        <f t="shared" si="144"/>
        <v>411.7</v>
      </c>
      <c r="AQ64" s="204" t="str">
        <f t="shared" si="145"/>
        <v>-</v>
      </c>
      <c r="AR64" s="221">
        <f t="shared" si="146"/>
        <v>50010</v>
      </c>
      <c r="AS64" s="221">
        <f t="shared" si="147"/>
        <v>50150</v>
      </c>
      <c r="AT64" s="221">
        <f t="shared" si="148"/>
        <v>50170</v>
      </c>
      <c r="AU64" s="204" t="str">
        <f t="shared" si="149"/>
        <v>-</v>
      </c>
      <c r="AV64" s="204" t="str">
        <f t="shared" si="150"/>
        <v>-</v>
      </c>
      <c r="AW64" s="204">
        <f t="shared" si="151"/>
        <v>0.7</v>
      </c>
      <c r="AX64" s="204">
        <f t="shared" si="152"/>
        <v>125</v>
      </c>
      <c r="AY64" s="204">
        <f t="shared" si="153"/>
        <v>406.7</v>
      </c>
      <c r="AZ64" s="221">
        <f t="shared" si="154"/>
        <v>20030</v>
      </c>
      <c r="BA64" s="221">
        <f t="shared" si="155"/>
        <v>20060</v>
      </c>
      <c r="BB64" s="221">
        <f t="shared" si="156"/>
        <v>15050</v>
      </c>
      <c r="BC64" s="223">
        <f t="shared" si="157"/>
        <v>15050</v>
      </c>
      <c r="BD64" s="203">
        <v>0.7</v>
      </c>
      <c r="BE64" s="204">
        <v>125</v>
      </c>
      <c r="BF64" s="204">
        <v>3.21</v>
      </c>
      <c r="BG64" s="204">
        <v>74.94</v>
      </c>
      <c r="BH64" s="204">
        <v>43.48</v>
      </c>
      <c r="BI64" s="205">
        <v>29.56</v>
      </c>
      <c r="BJ64" s="200"/>
    </row>
    <row r="65" spans="1:102" ht="15.75" hidden="1" outlineLevel="1" thickBot="1" x14ac:dyDescent="0.35">
      <c r="A65" s="433"/>
      <c r="P65" s="181" t="s">
        <v>148</v>
      </c>
      <c r="R65" s="210" t="s">
        <v>682</v>
      </c>
      <c r="S65" s="210" t="s">
        <v>682</v>
      </c>
      <c r="T65" s="211">
        <v>9</v>
      </c>
      <c r="U65" s="212">
        <v>1357.03</v>
      </c>
      <c r="V65" s="212">
        <v>199867.7</v>
      </c>
      <c r="W65" s="212">
        <v>208645.78</v>
      </c>
      <c r="X65" s="212">
        <v>250568.98</v>
      </c>
      <c r="Y65" s="213">
        <v>250636.97</v>
      </c>
      <c r="Z65" s="211">
        <v>422.5</v>
      </c>
      <c r="AA65" s="212" t="s">
        <v>682</v>
      </c>
      <c r="AB65" s="226">
        <v>195100</v>
      </c>
      <c r="AC65" s="226">
        <v>300800</v>
      </c>
      <c r="AD65" s="226">
        <v>304200</v>
      </c>
      <c r="AE65" s="212" t="s">
        <v>682</v>
      </c>
      <c r="AF65" s="212" t="s">
        <v>682</v>
      </c>
      <c r="AG65" s="212">
        <v>0.7</v>
      </c>
      <c r="AH65" s="212">
        <v>126.1</v>
      </c>
      <c r="AI65" s="212">
        <v>409.1</v>
      </c>
      <c r="AJ65" s="226">
        <v>112100</v>
      </c>
      <c r="AK65" s="226">
        <v>120400</v>
      </c>
      <c r="AL65" s="226">
        <v>91160</v>
      </c>
      <c r="AM65" s="227">
        <v>91190</v>
      </c>
      <c r="AN65" s="228"/>
      <c r="AO65" s="228"/>
      <c r="AP65" s="211">
        <f t="shared" si="144"/>
        <v>422.5</v>
      </c>
      <c r="AQ65" s="212" t="str">
        <f t="shared" si="145"/>
        <v>-</v>
      </c>
      <c r="AR65" s="226">
        <f t="shared" si="146"/>
        <v>195100</v>
      </c>
      <c r="AS65" s="226">
        <f t="shared" si="147"/>
        <v>300800</v>
      </c>
      <c r="AT65" s="226">
        <f t="shared" si="148"/>
        <v>304200</v>
      </c>
      <c r="AU65" s="212" t="str">
        <f t="shared" si="149"/>
        <v>-</v>
      </c>
      <c r="AV65" s="212" t="str">
        <f t="shared" si="150"/>
        <v>-</v>
      </c>
      <c r="AW65" s="212">
        <f t="shared" si="151"/>
        <v>0.7</v>
      </c>
      <c r="AX65" s="212">
        <f t="shared" si="152"/>
        <v>126.1</v>
      </c>
      <c r="AY65" s="212">
        <f t="shared" si="153"/>
        <v>409.1</v>
      </c>
      <c r="AZ65" s="226">
        <f t="shared" si="154"/>
        <v>112100</v>
      </c>
      <c r="BA65" s="226">
        <f t="shared" si="155"/>
        <v>120400</v>
      </c>
      <c r="BB65" s="226">
        <f t="shared" si="156"/>
        <v>91160</v>
      </c>
      <c r="BC65" s="227">
        <f t="shared" si="157"/>
        <v>91190</v>
      </c>
      <c r="BD65" s="211">
        <v>0.7</v>
      </c>
      <c r="BE65" s="212">
        <v>126.1</v>
      </c>
      <c r="BF65" s="212">
        <v>3.21</v>
      </c>
      <c r="BG65" s="212">
        <v>76.63</v>
      </c>
      <c r="BH65" s="212">
        <v>43.48</v>
      </c>
      <c r="BI65" s="213">
        <v>29.56</v>
      </c>
      <c r="BJ65" s="200"/>
    </row>
    <row r="66" spans="1:102" hidden="1" outlineLevel="1" x14ac:dyDescent="0.3">
      <c r="A66" s="433"/>
      <c r="P66" s="229" t="s">
        <v>238</v>
      </c>
      <c r="Q66" s="229"/>
      <c r="Z66" s="230">
        <v>626.12</v>
      </c>
      <c r="AA66" s="231">
        <v>341.22</v>
      </c>
      <c r="AB66" s="230">
        <v>187.83</v>
      </c>
      <c r="AC66" s="230">
        <v>114.41</v>
      </c>
      <c r="AD66" s="230">
        <v>50.74</v>
      </c>
      <c r="AE66" s="230">
        <v>20.98</v>
      </c>
      <c r="AF66" s="230">
        <v>2.15</v>
      </c>
      <c r="AG66" s="230">
        <v>2373.06</v>
      </c>
      <c r="AH66" s="230">
        <v>1066.04</v>
      </c>
      <c r="AI66" s="230">
        <v>1391.47</v>
      </c>
      <c r="AJ66" s="230">
        <v>841.71</v>
      </c>
      <c r="AK66" s="230">
        <v>388.02</v>
      </c>
      <c r="AL66" s="230">
        <v>137.16999999999999</v>
      </c>
      <c r="AM66" s="230">
        <v>11.05</v>
      </c>
      <c r="AN66" s="230"/>
      <c r="AO66" s="230"/>
      <c r="AP66" s="230">
        <f t="shared" si="144"/>
        <v>626.12</v>
      </c>
      <c r="AQ66" s="230">
        <f t="shared" si="145"/>
        <v>341.22</v>
      </c>
      <c r="AR66" s="230">
        <f t="shared" si="146"/>
        <v>187.83</v>
      </c>
      <c r="AS66" s="230">
        <f t="shared" si="147"/>
        <v>114.41</v>
      </c>
      <c r="AT66" s="230">
        <f t="shared" si="148"/>
        <v>50.74</v>
      </c>
      <c r="AU66" s="230">
        <f t="shared" si="149"/>
        <v>20.98</v>
      </c>
      <c r="AV66" s="230">
        <f t="shared" si="150"/>
        <v>2.15</v>
      </c>
      <c r="AW66" s="230">
        <f t="shared" si="151"/>
        <v>2373.06</v>
      </c>
      <c r="AX66" s="230">
        <f t="shared" si="152"/>
        <v>1066.04</v>
      </c>
      <c r="AY66" s="230">
        <f t="shared" si="153"/>
        <v>1391.47</v>
      </c>
      <c r="AZ66" s="230">
        <f t="shared" si="154"/>
        <v>841.71</v>
      </c>
      <c r="BA66" s="230">
        <f t="shared" si="155"/>
        <v>388.02</v>
      </c>
      <c r="BB66" s="230">
        <f t="shared" si="156"/>
        <v>137.16999999999999</v>
      </c>
      <c r="BC66" s="230">
        <f t="shared" si="157"/>
        <v>11.05</v>
      </c>
      <c r="BD66" s="232">
        <v>2373.06</v>
      </c>
      <c r="BE66" s="232">
        <v>1066.04</v>
      </c>
      <c r="BF66" s="232">
        <v>486</v>
      </c>
      <c r="BG66" s="232">
        <v>544.61</v>
      </c>
      <c r="BH66" s="232">
        <v>13645.95</v>
      </c>
      <c r="BI66" s="232">
        <v>597.25</v>
      </c>
      <c r="BJ66" s="232"/>
    </row>
    <row r="67" spans="1:102" hidden="1" outlineLevel="1" x14ac:dyDescent="0.3">
      <c r="A67" s="433"/>
    </row>
    <row r="68" spans="1:102" hidden="1" outlineLevel="1" x14ac:dyDescent="0.3">
      <c r="A68" s="433"/>
      <c r="R68" s="181" t="s">
        <v>235</v>
      </c>
    </row>
    <row r="69" spans="1:102" hidden="1" outlineLevel="1" x14ac:dyDescent="0.3">
      <c r="A69" s="433"/>
      <c r="R69" s="181" t="s">
        <v>236</v>
      </c>
    </row>
    <row r="70" spans="1:102" hidden="1" outlineLevel="1" x14ac:dyDescent="0.3">
      <c r="A70" s="433"/>
      <c r="R70" s="181" t="s">
        <v>237</v>
      </c>
    </row>
    <row r="71" spans="1:102" hidden="1" collapsed="1" x14ac:dyDescent="0.3">
      <c r="A71" s="433"/>
    </row>
    <row r="72" spans="1:102" hidden="1" x14ac:dyDescent="0.3">
      <c r="A72" s="433"/>
    </row>
    <row r="73" spans="1:102" s="175" customFormat="1" ht="15.75" hidden="1" outlineLevel="1" thickBot="1" x14ac:dyDescent="0.35">
      <c r="A73" s="799"/>
      <c r="O73" s="176" t="s">
        <v>240</v>
      </c>
      <c r="P73" s="177" t="s">
        <v>234</v>
      </c>
      <c r="Q73" s="177"/>
      <c r="R73" s="178" t="s">
        <v>233</v>
      </c>
      <c r="S73" s="179"/>
      <c r="T73" s="179"/>
      <c r="U73" s="179"/>
      <c r="V73" s="179"/>
      <c r="W73" s="179"/>
      <c r="X73" s="180"/>
      <c r="Y73" s="179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E73" s="179"/>
      <c r="BF73" s="179"/>
      <c r="BG73" s="179"/>
      <c r="BH73" s="179"/>
      <c r="BI73" s="179"/>
      <c r="BJ73" s="179"/>
      <c r="BM73" s="179"/>
      <c r="BN73" s="179"/>
      <c r="BO73" s="179"/>
      <c r="BP73" s="179"/>
      <c r="BQ73" s="179"/>
      <c r="BR73" s="179"/>
      <c r="BS73" s="179"/>
      <c r="BT73" s="179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</row>
    <row r="74" spans="1:102" s="175" customFormat="1" ht="75.75" hidden="1" outlineLevel="1" thickBot="1" x14ac:dyDescent="0.35">
      <c r="A74" s="799"/>
      <c r="P74" s="179"/>
      <c r="Q74" s="179"/>
      <c r="R74" s="182" t="s">
        <v>119</v>
      </c>
      <c r="S74" s="182" t="s">
        <v>120</v>
      </c>
      <c r="T74" s="183" t="s">
        <v>91</v>
      </c>
      <c r="U74" s="183" t="s">
        <v>85</v>
      </c>
      <c r="V74" s="183" t="s">
        <v>86</v>
      </c>
      <c r="W74" s="183" t="s">
        <v>87</v>
      </c>
      <c r="X74" s="183" t="s">
        <v>88</v>
      </c>
      <c r="Y74" s="184" t="s">
        <v>89</v>
      </c>
      <c r="Z74" s="185" t="s">
        <v>92</v>
      </c>
      <c r="AA74" s="183" t="s">
        <v>93</v>
      </c>
      <c r="AB74" s="183" t="s">
        <v>94</v>
      </c>
      <c r="AC74" s="183" t="s">
        <v>95</v>
      </c>
      <c r="AD74" s="183" t="s">
        <v>96</v>
      </c>
      <c r="AE74" s="183" t="s">
        <v>97</v>
      </c>
      <c r="AF74" s="183" t="s">
        <v>98</v>
      </c>
      <c r="AG74" s="183" t="s">
        <v>105</v>
      </c>
      <c r="AH74" s="183" t="s">
        <v>104</v>
      </c>
      <c r="AI74" s="183" t="s">
        <v>99</v>
      </c>
      <c r="AJ74" s="183" t="s">
        <v>100</v>
      </c>
      <c r="AK74" s="183" t="s">
        <v>101</v>
      </c>
      <c r="AL74" s="183" t="s">
        <v>102</v>
      </c>
      <c r="AM74" s="184" t="s">
        <v>103</v>
      </c>
      <c r="AN74" s="186"/>
      <c r="AO74" s="186"/>
      <c r="AP74" s="187" t="s">
        <v>92</v>
      </c>
      <c r="AQ74" s="188" t="s">
        <v>93</v>
      </c>
      <c r="AR74" s="188" t="s">
        <v>94</v>
      </c>
      <c r="AS74" s="188" t="s">
        <v>95</v>
      </c>
      <c r="AT74" s="188" t="s">
        <v>96</v>
      </c>
      <c r="AU74" s="188" t="s">
        <v>97</v>
      </c>
      <c r="AV74" s="188" t="s">
        <v>98</v>
      </c>
      <c r="AW74" s="188" t="s">
        <v>105</v>
      </c>
      <c r="AX74" s="188" t="s">
        <v>104</v>
      </c>
      <c r="AY74" s="188" t="s">
        <v>99</v>
      </c>
      <c r="AZ74" s="188" t="s">
        <v>100</v>
      </c>
      <c r="BA74" s="188" t="s">
        <v>101</v>
      </c>
      <c r="BB74" s="188" t="s">
        <v>102</v>
      </c>
      <c r="BC74" s="189" t="s">
        <v>103</v>
      </c>
      <c r="BD74" s="190" t="s">
        <v>50</v>
      </c>
      <c r="BE74" s="183" t="s">
        <v>51</v>
      </c>
      <c r="BF74" s="183" t="s">
        <v>52</v>
      </c>
      <c r="BG74" s="183" t="s">
        <v>117</v>
      </c>
      <c r="BH74" s="191" t="s">
        <v>4</v>
      </c>
      <c r="BI74" s="184" t="s">
        <v>54</v>
      </c>
      <c r="BJ74" s="192"/>
      <c r="BM74" s="179"/>
      <c r="BN74" s="179"/>
      <c r="BO74" s="179"/>
      <c r="BP74" s="179"/>
      <c r="BQ74" s="179"/>
      <c r="BR74" s="179"/>
      <c r="BS74" s="179"/>
      <c r="BT74" s="179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</row>
    <row r="75" spans="1:102" hidden="1" outlineLevel="1" x14ac:dyDescent="0.3">
      <c r="A75" s="433"/>
      <c r="P75" s="181" t="s">
        <v>146</v>
      </c>
      <c r="R75" s="233" t="s">
        <v>682</v>
      </c>
      <c r="S75" s="233" t="s">
        <v>682</v>
      </c>
      <c r="T75" s="234">
        <v>105</v>
      </c>
      <c r="U75" s="235">
        <v>105</v>
      </c>
      <c r="V75" s="235">
        <v>75</v>
      </c>
      <c r="W75" s="235">
        <v>75</v>
      </c>
      <c r="X75" s="235">
        <v>650</v>
      </c>
      <c r="Y75" s="236">
        <v>650</v>
      </c>
      <c r="Z75" s="234" t="s">
        <v>682</v>
      </c>
      <c r="AA75" s="235" t="s">
        <v>682</v>
      </c>
      <c r="AB75" s="235" t="s">
        <v>682</v>
      </c>
      <c r="AC75" s="235" t="s">
        <v>682</v>
      </c>
      <c r="AD75" s="235" t="s">
        <v>682</v>
      </c>
      <c r="AE75" s="235" t="s">
        <v>682</v>
      </c>
      <c r="AF75" s="235" t="s">
        <v>682</v>
      </c>
      <c r="AG75" s="235" t="s">
        <v>682</v>
      </c>
      <c r="AH75" s="235" t="s">
        <v>682</v>
      </c>
      <c r="AI75" s="235" t="s">
        <v>682</v>
      </c>
      <c r="AJ75" s="235" t="s">
        <v>682</v>
      </c>
      <c r="AK75" s="235" t="s">
        <v>682</v>
      </c>
      <c r="AL75" s="235" t="s">
        <v>682</v>
      </c>
      <c r="AM75" s="236" t="s">
        <v>682</v>
      </c>
      <c r="AN75" s="237"/>
      <c r="AO75" s="237"/>
      <c r="AP75" s="234" t="str">
        <f t="shared" ref="AP75:AP77" si="158">Z75</f>
        <v>-</v>
      </c>
      <c r="AQ75" s="235" t="str">
        <f t="shared" ref="AQ75:AQ77" si="159">AA75</f>
        <v>-</v>
      </c>
      <c r="AR75" s="235" t="str">
        <f t="shared" ref="AR75:AR77" si="160">AB75</f>
        <v>-</v>
      </c>
      <c r="AS75" s="235" t="str">
        <f t="shared" ref="AS75:AS77" si="161">AC75</f>
        <v>-</v>
      </c>
      <c r="AT75" s="235" t="str">
        <f t="shared" ref="AT75:AT77" si="162">AD75</f>
        <v>-</v>
      </c>
      <c r="AU75" s="235" t="str">
        <f t="shared" ref="AU75:AU77" si="163">AE75</f>
        <v>-</v>
      </c>
      <c r="AV75" s="235" t="str">
        <f t="shared" ref="AV75:AV77" si="164">AF75</f>
        <v>-</v>
      </c>
      <c r="AW75" s="235" t="str">
        <f t="shared" ref="AW75:AW77" si="165">AG75</f>
        <v>-</v>
      </c>
      <c r="AX75" s="235" t="str">
        <f t="shared" ref="AX75:AX77" si="166">AH75</f>
        <v>-</v>
      </c>
      <c r="AY75" s="235" t="str">
        <f t="shared" ref="AY75:AY77" si="167">AI75</f>
        <v>-</v>
      </c>
      <c r="AZ75" s="235" t="str">
        <f t="shared" ref="AZ75:AZ77" si="168">AJ75</f>
        <v>-</v>
      </c>
      <c r="BA75" s="235" t="str">
        <f t="shared" ref="BA75:BA77" si="169">AK75</f>
        <v>-</v>
      </c>
      <c r="BB75" s="235" t="str">
        <f t="shared" ref="BB75:BB77" si="170">AL75</f>
        <v>-</v>
      </c>
      <c r="BC75" s="236" t="str">
        <f t="shared" ref="BC75:BC77" si="171">AM75</f>
        <v>-</v>
      </c>
      <c r="BD75" s="234">
        <v>11</v>
      </c>
      <c r="BE75" s="235">
        <v>6</v>
      </c>
      <c r="BF75" s="235">
        <v>7.8</v>
      </c>
      <c r="BG75" s="235">
        <v>1.9</v>
      </c>
      <c r="BH75" s="235">
        <v>6.7</v>
      </c>
      <c r="BI75" s="236">
        <v>3.7</v>
      </c>
      <c r="BJ75" s="232"/>
    </row>
    <row r="76" spans="1:102" hidden="1" outlineLevel="1" x14ac:dyDescent="0.3">
      <c r="A76" s="433"/>
      <c r="B76" s="201"/>
      <c r="P76" s="181" t="s">
        <v>16</v>
      </c>
      <c r="R76" s="238" t="s">
        <v>682</v>
      </c>
      <c r="S76" s="238" t="s">
        <v>682</v>
      </c>
      <c r="T76" s="239">
        <v>105</v>
      </c>
      <c r="U76" s="240">
        <v>105</v>
      </c>
      <c r="V76" s="240">
        <v>75</v>
      </c>
      <c r="W76" s="240">
        <v>75</v>
      </c>
      <c r="X76" s="240">
        <v>650</v>
      </c>
      <c r="Y76" s="241">
        <v>650</v>
      </c>
      <c r="Z76" s="239" t="s">
        <v>682</v>
      </c>
      <c r="AA76" s="240" t="s">
        <v>682</v>
      </c>
      <c r="AB76" s="240" t="s">
        <v>682</v>
      </c>
      <c r="AC76" s="240" t="s">
        <v>682</v>
      </c>
      <c r="AD76" s="240" t="s">
        <v>682</v>
      </c>
      <c r="AE76" s="240" t="s">
        <v>682</v>
      </c>
      <c r="AF76" s="240" t="s">
        <v>682</v>
      </c>
      <c r="AG76" s="240" t="s">
        <v>682</v>
      </c>
      <c r="AH76" s="240" t="s">
        <v>682</v>
      </c>
      <c r="AI76" s="240" t="s">
        <v>682</v>
      </c>
      <c r="AJ76" s="240" t="s">
        <v>682</v>
      </c>
      <c r="AK76" s="240" t="s">
        <v>682</v>
      </c>
      <c r="AL76" s="240" t="s">
        <v>682</v>
      </c>
      <c r="AM76" s="241" t="s">
        <v>682</v>
      </c>
      <c r="AN76" s="242"/>
      <c r="AO76" s="242"/>
      <c r="AP76" s="239" t="str">
        <f t="shared" si="158"/>
        <v>-</v>
      </c>
      <c r="AQ76" s="240" t="str">
        <f t="shared" si="159"/>
        <v>-</v>
      </c>
      <c r="AR76" s="240" t="str">
        <f t="shared" si="160"/>
        <v>-</v>
      </c>
      <c r="AS76" s="240" t="str">
        <f t="shared" si="161"/>
        <v>-</v>
      </c>
      <c r="AT76" s="240" t="str">
        <f t="shared" si="162"/>
        <v>-</v>
      </c>
      <c r="AU76" s="240" t="str">
        <f t="shared" si="163"/>
        <v>-</v>
      </c>
      <c r="AV76" s="240" t="str">
        <f t="shared" si="164"/>
        <v>-</v>
      </c>
      <c r="AW76" s="240" t="str">
        <f t="shared" si="165"/>
        <v>-</v>
      </c>
      <c r="AX76" s="240" t="str">
        <f t="shared" si="166"/>
        <v>-</v>
      </c>
      <c r="AY76" s="240" t="str">
        <f t="shared" si="167"/>
        <v>-</v>
      </c>
      <c r="AZ76" s="240" t="str">
        <f t="shared" si="168"/>
        <v>-</v>
      </c>
      <c r="BA76" s="240" t="str">
        <f t="shared" si="169"/>
        <v>-</v>
      </c>
      <c r="BB76" s="240" t="str">
        <f t="shared" si="170"/>
        <v>-</v>
      </c>
      <c r="BC76" s="241" t="str">
        <f t="shared" si="171"/>
        <v>-</v>
      </c>
      <c r="BD76" s="239">
        <v>6.4</v>
      </c>
      <c r="BE76" s="240">
        <v>3.6</v>
      </c>
      <c r="BF76" s="240">
        <v>4.7</v>
      </c>
      <c r="BG76" s="240">
        <v>1.1000000000000001</v>
      </c>
      <c r="BH76" s="240">
        <v>4</v>
      </c>
      <c r="BI76" s="241">
        <v>3.7</v>
      </c>
      <c r="BJ76" s="232"/>
    </row>
    <row r="77" spans="1:102" ht="14.45" hidden="1" customHeight="1" outlineLevel="1" thickBot="1" x14ac:dyDescent="0.35">
      <c r="A77" s="433"/>
      <c r="B77" s="201"/>
      <c r="P77" s="181" t="s">
        <v>1</v>
      </c>
      <c r="R77" s="243" t="s">
        <v>682</v>
      </c>
      <c r="S77" s="243" t="s">
        <v>682</v>
      </c>
      <c r="T77" s="244">
        <v>105</v>
      </c>
      <c r="U77" s="245">
        <v>105</v>
      </c>
      <c r="V77" s="245">
        <v>75</v>
      </c>
      <c r="W77" s="245">
        <v>75</v>
      </c>
      <c r="X77" s="245">
        <v>650</v>
      </c>
      <c r="Y77" s="246">
        <v>650</v>
      </c>
      <c r="Z77" s="244" t="s">
        <v>682</v>
      </c>
      <c r="AA77" s="245" t="s">
        <v>682</v>
      </c>
      <c r="AB77" s="245" t="s">
        <v>682</v>
      </c>
      <c r="AC77" s="245" t="s">
        <v>682</v>
      </c>
      <c r="AD77" s="245" t="s">
        <v>682</v>
      </c>
      <c r="AE77" s="245" t="s">
        <v>682</v>
      </c>
      <c r="AF77" s="245" t="s">
        <v>682</v>
      </c>
      <c r="AG77" s="245" t="s">
        <v>682</v>
      </c>
      <c r="AH77" s="245" t="s">
        <v>682</v>
      </c>
      <c r="AI77" s="245" t="s">
        <v>682</v>
      </c>
      <c r="AJ77" s="245" t="s">
        <v>682</v>
      </c>
      <c r="AK77" s="245" t="s">
        <v>682</v>
      </c>
      <c r="AL77" s="245" t="s">
        <v>682</v>
      </c>
      <c r="AM77" s="246" t="s">
        <v>682</v>
      </c>
      <c r="AN77" s="247"/>
      <c r="AO77" s="247"/>
      <c r="AP77" s="244" t="str">
        <f t="shared" si="158"/>
        <v>-</v>
      </c>
      <c r="AQ77" s="245" t="str">
        <f t="shared" si="159"/>
        <v>-</v>
      </c>
      <c r="AR77" s="245" t="str">
        <f t="shared" si="160"/>
        <v>-</v>
      </c>
      <c r="AS77" s="245" t="str">
        <f t="shared" si="161"/>
        <v>-</v>
      </c>
      <c r="AT77" s="245" t="str">
        <f t="shared" si="162"/>
        <v>-</v>
      </c>
      <c r="AU77" s="245" t="str">
        <f t="shared" si="163"/>
        <v>-</v>
      </c>
      <c r="AV77" s="245" t="str">
        <f t="shared" si="164"/>
        <v>-</v>
      </c>
      <c r="AW77" s="245" t="str">
        <f t="shared" si="165"/>
        <v>-</v>
      </c>
      <c r="AX77" s="245" t="str">
        <f t="shared" si="166"/>
        <v>-</v>
      </c>
      <c r="AY77" s="245" t="str">
        <f t="shared" si="167"/>
        <v>-</v>
      </c>
      <c r="AZ77" s="245" t="str">
        <f t="shared" si="168"/>
        <v>-</v>
      </c>
      <c r="BA77" s="245" t="str">
        <f t="shared" si="169"/>
        <v>-</v>
      </c>
      <c r="BB77" s="245" t="str">
        <f t="shared" si="170"/>
        <v>-</v>
      </c>
      <c r="BC77" s="246" t="str">
        <f t="shared" si="171"/>
        <v>-</v>
      </c>
      <c r="BD77" s="244">
        <v>14</v>
      </c>
      <c r="BE77" s="245">
        <v>8.5</v>
      </c>
      <c r="BF77" s="245">
        <v>12</v>
      </c>
      <c r="BG77" s="245">
        <v>2</v>
      </c>
      <c r="BH77" s="245">
        <v>8</v>
      </c>
      <c r="BI77" s="246">
        <v>7.2</v>
      </c>
      <c r="BJ77" s="232"/>
    </row>
    <row r="78" spans="1:102" hidden="1" outlineLevel="1" x14ac:dyDescent="0.3">
      <c r="A78" s="433"/>
    </row>
    <row r="79" spans="1:102" hidden="1" collapsed="1" x14ac:dyDescent="0.3">
      <c r="A79" s="433"/>
    </row>
    <row r="80" spans="1:102" hidden="1" x14ac:dyDescent="0.3">
      <c r="A80" s="433"/>
    </row>
    <row r="81" spans="1:62" hidden="1" x14ac:dyDescent="0.3">
      <c r="A81" s="433"/>
    </row>
    <row r="82" spans="1:62" hidden="1" x14ac:dyDescent="0.3">
      <c r="A82" s="433"/>
    </row>
    <row r="83" spans="1:62" ht="15.75" hidden="1" outlineLevel="1" thickBot="1" x14ac:dyDescent="0.35">
      <c r="A83" s="433"/>
      <c r="O83" s="248" t="s">
        <v>241</v>
      </c>
      <c r="P83" s="248" t="s">
        <v>242</v>
      </c>
      <c r="Q83" s="248"/>
    </row>
    <row r="84" spans="1:62" ht="75.75" hidden="1" outlineLevel="1" thickBot="1" x14ac:dyDescent="0.4">
      <c r="A84" s="433"/>
      <c r="P84" s="249"/>
      <c r="Q84" s="249"/>
      <c r="R84" s="250" t="s">
        <v>119</v>
      </c>
      <c r="S84" s="251" t="s">
        <v>120</v>
      </c>
      <c r="T84" s="252" t="s">
        <v>91</v>
      </c>
      <c r="U84" s="253" t="s">
        <v>85</v>
      </c>
      <c r="V84" s="253" t="s">
        <v>86</v>
      </c>
      <c r="W84" s="253" t="s">
        <v>87</v>
      </c>
      <c r="X84" s="253" t="s">
        <v>88</v>
      </c>
      <c r="Y84" s="254" t="s">
        <v>89</v>
      </c>
      <c r="Z84" s="255" t="s">
        <v>92</v>
      </c>
      <c r="AA84" s="253" t="s">
        <v>93</v>
      </c>
      <c r="AB84" s="253" t="s">
        <v>94</v>
      </c>
      <c r="AC84" s="253" t="s">
        <v>95</v>
      </c>
      <c r="AD84" s="253" t="s">
        <v>96</v>
      </c>
      <c r="AE84" s="253" t="s">
        <v>97</v>
      </c>
      <c r="AF84" s="253" t="s">
        <v>98</v>
      </c>
      <c r="AG84" s="253" t="s">
        <v>105</v>
      </c>
      <c r="AH84" s="253" t="s">
        <v>104</v>
      </c>
      <c r="AI84" s="253" t="s">
        <v>99</v>
      </c>
      <c r="AJ84" s="253" t="s">
        <v>100</v>
      </c>
      <c r="AK84" s="253" t="s">
        <v>101</v>
      </c>
      <c r="AL84" s="253" t="s">
        <v>102</v>
      </c>
      <c r="AM84" s="184" t="s">
        <v>103</v>
      </c>
      <c r="AN84" s="186"/>
      <c r="AO84" s="186"/>
      <c r="AP84" s="252" t="s">
        <v>92</v>
      </c>
      <c r="AQ84" s="253" t="s">
        <v>93</v>
      </c>
      <c r="AR84" s="253" t="s">
        <v>94</v>
      </c>
      <c r="AS84" s="253" t="s">
        <v>95</v>
      </c>
      <c r="AT84" s="253" t="s">
        <v>96</v>
      </c>
      <c r="AU84" s="253" t="s">
        <v>97</v>
      </c>
      <c r="AV84" s="253" t="s">
        <v>98</v>
      </c>
      <c r="AW84" s="253" t="s">
        <v>105</v>
      </c>
      <c r="AX84" s="253" t="s">
        <v>104</v>
      </c>
      <c r="AY84" s="253" t="s">
        <v>99</v>
      </c>
      <c r="AZ84" s="253" t="s">
        <v>100</v>
      </c>
      <c r="BA84" s="253" t="s">
        <v>101</v>
      </c>
      <c r="BB84" s="253" t="s">
        <v>102</v>
      </c>
      <c r="BC84" s="254" t="s">
        <v>103</v>
      </c>
      <c r="BD84" s="252" t="s">
        <v>50</v>
      </c>
      <c r="BE84" s="253" t="s">
        <v>51</v>
      </c>
      <c r="BF84" s="253" t="s">
        <v>52</v>
      </c>
      <c r="BG84" s="253" t="s">
        <v>117</v>
      </c>
      <c r="BH84" s="253" t="s">
        <v>4</v>
      </c>
      <c r="BI84" s="254" t="s">
        <v>54</v>
      </c>
      <c r="BJ84" s="192"/>
    </row>
    <row r="85" spans="1:62" hidden="1" outlineLevel="1" x14ac:dyDescent="0.3">
      <c r="A85" s="433"/>
      <c r="P85" s="259" t="s">
        <v>190</v>
      </c>
      <c r="Q85" s="259"/>
      <c r="R85" s="260">
        <v>4000</v>
      </c>
      <c r="S85" s="261">
        <v>3900</v>
      </c>
      <c r="T85" s="1329" t="s">
        <v>682</v>
      </c>
      <c r="U85" s="262">
        <v>100</v>
      </c>
      <c r="V85" s="262">
        <v>390</v>
      </c>
      <c r="W85" s="1336" t="s">
        <v>682</v>
      </c>
      <c r="X85" s="1336" t="s">
        <v>682</v>
      </c>
      <c r="Y85" s="778" t="s">
        <v>682</v>
      </c>
      <c r="Z85" s="194" t="s">
        <v>682</v>
      </c>
      <c r="AA85" s="264">
        <v>4</v>
      </c>
      <c r="AB85" s="264">
        <v>36</v>
      </c>
      <c r="AC85" s="264">
        <v>336</v>
      </c>
      <c r="AD85" s="264">
        <v>1940</v>
      </c>
      <c r="AE85" s="264">
        <v>920</v>
      </c>
      <c r="AF85" s="264" t="s">
        <v>682</v>
      </c>
      <c r="AG85" s="264" t="s">
        <v>682</v>
      </c>
      <c r="AH85" s="264" t="s">
        <v>682</v>
      </c>
      <c r="AI85" s="264">
        <v>64</v>
      </c>
      <c r="AJ85" s="264">
        <v>56</v>
      </c>
      <c r="AK85" s="264">
        <v>460</v>
      </c>
      <c r="AL85" s="264">
        <v>280</v>
      </c>
      <c r="AM85" s="196" t="s">
        <v>682</v>
      </c>
      <c r="AN85" s="198"/>
      <c r="AO85" s="198"/>
      <c r="AP85" s="194" t="str">
        <f>Z85</f>
        <v>-</v>
      </c>
      <c r="AQ85" s="195">
        <f t="shared" ref="AQ85:BC85" si="172">AA85</f>
        <v>4</v>
      </c>
      <c r="AR85" s="195">
        <f t="shared" si="172"/>
        <v>36</v>
      </c>
      <c r="AS85" s="195">
        <f t="shared" si="172"/>
        <v>336</v>
      </c>
      <c r="AT85" s="195">
        <f t="shared" si="172"/>
        <v>1940</v>
      </c>
      <c r="AU85" s="195">
        <f t="shared" si="172"/>
        <v>920</v>
      </c>
      <c r="AV85" s="195" t="str">
        <f t="shared" si="172"/>
        <v>-</v>
      </c>
      <c r="AW85" s="195" t="str">
        <f t="shared" si="172"/>
        <v>-</v>
      </c>
      <c r="AX85" s="195" t="str">
        <f t="shared" si="172"/>
        <v>-</v>
      </c>
      <c r="AY85" s="195">
        <f t="shared" si="172"/>
        <v>64</v>
      </c>
      <c r="AZ85" s="195">
        <f t="shared" si="172"/>
        <v>56</v>
      </c>
      <c r="BA85" s="195">
        <f t="shared" si="172"/>
        <v>460</v>
      </c>
      <c r="BB85" s="195">
        <f t="shared" si="172"/>
        <v>280</v>
      </c>
      <c r="BC85" s="196" t="str">
        <f t="shared" si="172"/>
        <v>-</v>
      </c>
      <c r="BD85" s="265">
        <v>0.16200000000000001</v>
      </c>
      <c r="BE85" s="266">
        <v>19</v>
      </c>
      <c r="BF85" s="266">
        <v>0.7</v>
      </c>
      <c r="BG85" s="266">
        <v>11.1</v>
      </c>
      <c r="BH85" s="266">
        <v>10</v>
      </c>
      <c r="BI85" s="267">
        <v>6</v>
      </c>
      <c r="BJ85" s="268"/>
    </row>
    <row r="86" spans="1:62" hidden="1" outlineLevel="1" x14ac:dyDescent="0.3">
      <c r="A86" s="433"/>
      <c r="P86" s="259" t="s">
        <v>191</v>
      </c>
      <c r="Q86" s="259"/>
      <c r="R86" s="269">
        <v>7800</v>
      </c>
      <c r="S86" s="270">
        <v>7600</v>
      </c>
      <c r="T86" s="1330" t="s">
        <v>682</v>
      </c>
      <c r="U86" s="204">
        <v>190</v>
      </c>
      <c r="V86" s="204">
        <v>740</v>
      </c>
      <c r="W86" s="1337" t="s">
        <v>682</v>
      </c>
      <c r="X86" s="1337" t="s">
        <v>682</v>
      </c>
      <c r="Y86" s="784" t="s">
        <v>682</v>
      </c>
      <c r="Z86" s="203" t="s">
        <v>682</v>
      </c>
      <c r="AA86" s="271">
        <v>7.625</v>
      </c>
      <c r="AB86" s="271">
        <v>68.625</v>
      </c>
      <c r="AC86" s="271">
        <v>640.5</v>
      </c>
      <c r="AD86" s="271">
        <v>3698.125</v>
      </c>
      <c r="AE86" s="271">
        <v>1753.75</v>
      </c>
      <c r="AF86" s="271" t="s">
        <v>682</v>
      </c>
      <c r="AG86" s="271" t="s">
        <v>682</v>
      </c>
      <c r="AH86" s="271" t="s">
        <v>682</v>
      </c>
      <c r="AI86" s="271">
        <v>122</v>
      </c>
      <c r="AJ86" s="271">
        <v>106.75</v>
      </c>
      <c r="AK86" s="271">
        <v>876.875</v>
      </c>
      <c r="AL86" s="271">
        <v>533.75</v>
      </c>
      <c r="AM86" s="205" t="s">
        <v>682</v>
      </c>
      <c r="AN86" s="207"/>
      <c r="AO86" s="207"/>
      <c r="AP86" s="203" t="str">
        <f t="shared" ref="AP86:AP119" si="173">Z86</f>
        <v>-</v>
      </c>
      <c r="AQ86" s="204">
        <f t="shared" ref="AQ86:AQ119" si="174">AA86</f>
        <v>7.625</v>
      </c>
      <c r="AR86" s="204">
        <f t="shared" ref="AR86:AR119" si="175">AB86</f>
        <v>68.625</v>
      </c>
      <c r="AS86" s="204">
        <f t="shared" ref="AS86:AS119" si="176">AC86</f>
        <v>640.5</v>
      </c>
      <c r="AT86" s="204">
        <f t="shared" ref="AT86:AT119" si="177">AD86</f>
        <v>3698.125</v>
      </c>
      <c r="AU86" s="204">
        <f t="shared" ref="AU86:AU119" si="178">AE86</f>
        <v>1753.75</v>
      </c>
      <c r="AV86" s="204" t="str">
        <f t="shared" ref="AV86:AV119" si="179">AF86</f>
        <v>-</v>
      </c>
      <c r="AW86" s="204" t="str">
        <f t="shared" ref="AW86:AW119" si="180">AG86</f>
        <v>-</v>
      </c>
      <c r="AX86" s="204" t="str">
        <f t="shared" ref="AX86:AX119" si="181">AH86</f>
        <v>-</v>
      </c>
      <c r="AY86" s="204">
        <f t="shared" ref="AY86:AY119" si="182">AI86</f>
        <v>122</v>
      </c>
      <c r="AZ86" s="204">
        <f t="shared" ref="AZ86:AZ119" si="183">AJ86</f>
        <v>106.75</v>
      </c>
      <c r="BA86" s="204">
        <f t="shared" ref="BA86:BA119" si="184">AK86</f>
        <v>876.875</v>
      </c>
      <c r="BB86" s="204">
        <f t="shared" ref="BB86:BB119" si="185">AL86</f>
        <v>533.75</v>
      </c>
      <c r="BC86" s="205" t="str">
        <f t="shared" ref="BC86:BC119" si="186">AM86</f>
        <v>-</v>
      </c>
      <c r="BD86" s="272">
        <v>0.31</v>
      </c>
      <c r="BE86" s="273">
        <v>36.1</v>
      </c>
      <c r="BF86" s="273">
        <v>1.33</v>
      </c>
      <c r="BG86" s="273">
        <v>21.09</v>
      </c>
      <c r="BH86" s="273">
        <v>19</v>
      </c>
      <c r="BI86" s="274">
        <v>11.4</v>
      </c>
      <c r="BJ86" s="275"/>
    </row>
    <row r="87" spans="1:62" hidden="1" outlineLevel="1" x14ac:dyDescent="0.3">
      <c r="A87" s="433"/>
      <c r="P87" s="259" t="s">
        <v>192</v>
      </c>
      <c r="Q87" s="259"/>
      <c r="R87" s="269">
        <v>2800</v>
      </c>
      <c r="S87" s="270">
        <v>2800</v>
      </c>
      <c r="T87" s="1330" t="s">
        <v>682</v>
      </c>
      <c r="U87" s="204">
        <v>70</v>
      </c>
      <c r="V87" s="204">
        <v>270</v>
      </c>
      <c r="W87" s="1337" t="s">
        <v>682</v>
      </c>
      <c r="X87" s="1337" t="s">
        <v>682</v>
      </c>
      <c r="Y87" s="784" t="s">
        <v>682</v>
      </c>
      <c r="Z87" s="203" t="s">
        <v>682</v>
      </c>
      <c r="AA87" s="276">
        <v>2.8</v>
      </c>
      <c r="AB87" s="276">
        <v>25.3</v>
      </c>
      <c r="AC87" s="276">
        <v>236.3</v>
      </c>
      <c r="AD87" s="276">
        <v>1364</v>
      </c>
      <c r="AE87" s="276">
        <v>646.9</v>
      </c>
      <c r="AF87" s="276" t="s">
        <v>682</v>
      </c>
      <c r="AG87" s="276" t="s">
        <v>682</v>
      </c>
      <c r="AH87" s="276" t="s">
        <v>682</v>
      </c>
      <c r="AI87" s="276">
        <v>45</v>
      </c>
      <c r="AJ87" s="276">
        <v>39.4</v>
      </c>
      <c r="AK87" s="276">
        <v>323.39999999999998</v>
      </c>
      <c r="AL87" s="276">
        <v>196.9</v>
      </c>
      <c r="AM87" s="205" t="s">
        <v>682</v>
      </c>
      <c r="AN87" s="207"/>
      <c r="AO87" s="207"/>
      <c r="AP87" s="203" t="str">
        <f t="shared" si="173"/>
        <v>-</v>
      </c>
      <c r="AQ87" s="204">
        <f t="shared" si="174"/>
        <v>2.8</v>
      </c>
      <c r="AR87" s="204">
        <f t="shared" si="175"/>
        <v>25.3</v>
      </c>
      <c r="AS87" s="204">
        <f t="shared" si="176"/>
        <v>236.3</v>
      </c>
      <c r="AT87" s="204">
        <f t="shared" si="177"/>
        <v>1364</v>
      </c>
      <c r="AU87" s="204">
        <f t="shared" si="178"/>
        <v>646.9</v>
      </c>
      <c r="AV87" s="204" t="str">
        <f t="shared" si="179"/>
        <v>-</v>
      </c>
      <c r="AW87" s="204" t="str">
        <f t="shared" si="180"/>
        <v>-</v>
      </c>
      <c r="AX87" s="204" t="str">
        <f t="shared" si="181"/>
        <v>-</v>
      </c>
      <c r="AY87" s="204">
        <f t="shared" si="182"/>
        <v>45</v>
      </c>
      <c r="AZ87" s="204">
        <f t="shared" si="183"/>
        <v>39.4</v>
      </c>
      <c r="BA87" s="204">
        <f t="shared" si="184"/>
        <v>323.39999999999998</v>
      </c>
      <c r="BB87" s="204">
        <f t="shared" si="185"/>
        <v>196.9</v>
      </c>
      <c r="BC87" s="205" t="str">
        <f t="shared" si="186"/>
        <v>-</v>
      </c>
      <c r="BD87" s="272">
        <v>0.12</v>
      </c>
      <c r="BE87" s="273">
        <v>14</v>
      </c>
      <c r="BF87" s="273">
        <v>0.53500000000000003</v>
      </c>
      <c r="BG87" s="273">
        <v>8.35</v>
      </c>
      <c r="BH87" s="273">
        <v>7.5</v>
      </c>
      <c r="BI87" s="274">
        <v>4.5</v>
      </c>
      <c r="BJ87" s="275"/>
    </row>
    <row r="88" spans="1:62" hidden="1" outlineLevel="1" x14ac:dyDescent="0.3">
      <c r="A88" s="433"/>
      <c r="P88" s="259" t="s">
        <v>193</v>
      </c>
      <c r="Q88" s="259"/>
      <c r="R88" s="269">
        <v>20000</v>
      </c>
      <c r="S88" s="270">
        <v>19000</v>
      </c>
      <c r="T88" s="1330" t="s">
        <v>682</v>
      </c>
      <c r="U88" s="204">
        <v>490</v>
      </c>
      <c r="V88" s="204">
        <v>1900</v>
      </c>
      <c r="W88" s="1337" t="s">
        <v>682</v>
      </c>
      <c r="X88" s="1337" t="s">
        <v>682</v>
      </c>
      <c r="Y88" s="784" t="s">
        <v>682</v>
      </c>
      <c r="Z88" s="203" t="s">
        <v>682</v>
      </c>
      <c r="AA88" s="276">
        <v>19.899999999999999</v>
      </c>
      <c r="AB88" s="276">
        <v>179.3</v>
      </c>
      <c r="AC88" s="276">
        <v>1673</v>
      </c>
      <c r="AD88" s="276">
        <v>9662</v>
      </c>
      <c r="AE88" s="276">
        <v>4582</v>
      </c>
      <c r="AF88" s="276" t="s">
        <v>682</v>
      </c>
      <c r="AG88" s="276" t="s">
        <v>682</v>
      </c>
      <c r="AH88" s="276" t="s">
        <v>682</v>
      </c>
      <c r="AI88" s="276">
        <v>318.8</v>
      </c>
      <c r="AJ88" s="276">
        <v>278.89999999999998</v>
      </c>
      <c r="AK88" s="276">
        <v>2291</v>
      </c>
      <c r="AL88" s="276">
        <v>1395</v>
      </c>
      <c r="AM88" s="205" t="s">
        <v>682</v>
      </c>
      <c r="AN88" s="207"/>
      <c r="AO88" s="207"/>
      <c r="AP88" s="203" t="str">
        <f t="shared" si="173"/>
        <v>-</v>
      </c>
      <c r="AQ88" s="204">
        <f t="shared" si="174"/>
        <v>19.899999999999999</v>
      </c>
      <c r="AR88" s="204">
        <f t="shared" si="175"/>
        <v>179.3</v>
      </c>
      <c r="AS88" s="204">
        <f t="shared" si="176"/>
        <v>1673</v>
      </c>
      <c r="AT88" s="204">
        <f t="shared" si="177"/>
        <v>9662</v>
      </c>
      <c r="AU88" s="204">
        <f t="shared" si="178"/>
        <v>4582</v>
      </c>
      <c r="AV88" s="204" t="str">
        <f t="shared" si="179"/>
        <v>-</v>
      </c>
      <c r="AW88" s="204" t="str">
        <f t="shared" si="180"/>
        <v>-</v>
      </c>
      <c r="AX88" s="204" t="str">
        <f t="shared" si="181"/>
        <v>-</v>
      </c>
      <c r="AY88" s="204">
        <f t="shared" si="182"/>
        <v>318.8</v>
      </c>
      <c r="AZ88" s="204">
        <f t="shared" si="183"/>
        <v>278.89999999999998</v>
      </c>
      <c r="BA88" s="204">
        <f t="shared" si="184"/>
        <v>2291</v>
      </c>
      <c r="BB88" s="204">
        <f t="shared" si="185"/>
        <v>1395</v>
      </c>
      <c r="BC88" s="205" t="str">
        <f t="shared" si="186"/>
        <v>-</v>
      </c>
      <c r="BD88" s="272">
        <v>0.85</v>
      </c>
      <c r="BE88" s="273">
        <v>10</v>
      </c>
      <c r="BF88" s="273">
        <v>3.65</v>
      </c>
      <c r="BG88" s="273">
        <v>57</v>
      </c>
      <c r="BH88" s="273">
        <v>50</v>
      </c>
      <c r="BI88" s="274">
        <v>32</v>
      </c>
      <c r="BJ88" s="275"/>
    </row>
    <row r="89" spans="1:62" hidden="1" outlineLevel="1" x14ac:dyDescent="0.3">
      <c r="A89" s="433"/>
      <c r="P89" s="259" t="s">
        <v>194</v>
      </c>
      <c r="Q89" s="259"/>
      <c r="R89" s="269">
        <v>20000</v>
      </c>
      <c r="S89" s="270">
        <v>19000</v>
      </c>
      <c r="T89" s="1330" t="s">
        <v>682</v>
      </c>
      <c r="U89" s="204">
        <v>490</v>
      </c>
      <c r="V89" s="204">
        <v>1900</v>
      </c>
      <c r="W89" s="1337" t="s">
        <v>682</v>
      </c>
      <c r="X89" s="1337" t="s">
        <v>682</v>
      </c>
      <c r="Y89" s="784" t="s">
        <v>682</v>
      </c>
      <c r="Z89" s="203" t="s">
        <v>682</v>
      </c>
      <c r="AA89" s="277">
        <v>19.8</v>
      </c>
      <c r="AB89" s="277">
        <v>178.2</v>
      </c>
      <c r="AC89" s="277">
        <v>1663</v>
      </c>
      <c r="AD89" s="277">
        <v>9603</v>
      </c>
      <c r="AE89" s="277">
        <v>4554</v>
      </c>
      <c r="AF89" s="277" t="s">
        <v>682</v>
      </c>
      <c r="AG89" s="277" t="s">
        <v>682</v>
      </c>
      <c r="AH89" s="277" t="s">
        <v>682</v>
      </c>
      <c r="AI89" s="277">
        <v>316.8</v>
      </c>
      <c r="AJ89" s="277">
        <v>277.2</v>
      </c>
      <c r="AK89" s="277">
        <v>2277</v>
      </c>
      <c r="AL89" s="277">
        <v>1386</v>
      </c>
      <c r="AM89" s="205" t="s">
        <v>682</v>
      </c>
      <c r="AN89" s="207"/>
      <c r="AO89" s="207"/>
      <c r="AP89" s="203" t="str">
        <f t="shared" si="173"/>
        <v>-</v>
      </c>
      <c r="AQ89" s="204">
        <f t="shared" si="174"/>
        <v>19.8</v>
      </c>
      <c r="AR89" s="204">
        <f t="shared" si="175"/>
        <v>178.2</v>
      </c>
      <c r="AS89" s="204">
        <f t="shared" si="176"/>
        <v>1663</v>
      </c>
      <c r="AT89" s="204">
        <f t="shared" si="177"/>
        <v>9603</v>
      </c>
      <c r="AU89" s="204">
        <f t="shared" si="178"/>
        <v>4554</v>
      </c>
      <c r="AV89" s="204" t="str">
        <f t="shared" si="179"/>
        <v>-</v>
      </c>
      <c r="AW89" s="204" t="str">
        <f t="shared" si="180"/>
        <v>-</v>
      </c>
      <c r="AX89" s="204" t="str">
        <f t="shared" si="181"/>
        <v>-</v>
      </c>
      <c r="AY89" s="204">
        <f t="shared" si="182"/>
        <v>316.8</v>
      </c>
      <c r="AZ89" s="204">
        <f t="shared" si="183"/>
        <v>277.2</v>
      </c>
      <c r="BA89" s="204">
        <f t="shared" si="184"/>
        <v>2277</v>
      </c>
      <c r="BB89" s="204">
        <f t="shared" si="185"/>
        <v>1386</v>
      </c>
      <c r="BC89" s="205" t="str">
        <f t="shared" si="186"/>
        <v>-</v>
      </c>
      <c r="BD89" s="272">
        <v>0.81</v>
      </c>
      <c r="BE89" s="273">
        <v>94.5</v>
      </c>
      <c r="BF89" s="273">
        <v>3.7</v>
      </c>
      <c r="BG89" s="273">
        <v>55.5</v>
      </c>
      <c r="BH89" s="273">
        <v>47</v>
      </c>
      <c r="BI89" s="274">
        <v>29.5</v>
      </c>
      <c r="BJ89" s="275"/>
    </row>
    <row r="90" spans="1:62" hidden="1" outlineLevel="1" x14ac:dyDescent="0.3">
      <c r="A90" s="433"/>
      <c r="P90" s="259" t="s">
        <v>195</v>
      </c>
      <c r="Q90" s="259"/>
      <c r="R90" s="269">
        <v>20000</v>
      </c>
      <c r="S90" s="270">
        <v>20000</v>
      </c>
      <c r="T90" s="1331" t="s">
        <v>682</v>
      </c>
      <c r="U90" s="204">
        <v>1000</v>
      </c>
      <c r="V90" s="204">
        <v>20000</v>
      </c>
      <c r="W90" s="1337" t="s">
        <v>682</v>
      </c>
      <c r="X90" s="1337" t="s">
        <v>682</v>
      </c>
      <c r="Y90" s="784" t="s">
        <v>682</v>
      </c>
      <c r="Z90" s="203" t="s">
        <v>682</v>
      </c>
      <c r="AA90" s="277">
        <v>360</v>
      </c>
      <c r="AB90" s="277">
        <v>3240</v>
      </c>
      <c r="AC90" s="277">
        <v>30240</v>
      </c>
      <c r="AD90" s="277">
        <v>174600</v>
      </c>
      <c r="AE90" s="277">
        <v>82800</v>
      </c>
      <c r="AF90" s="277" t="s">
        <v>682</v>
      </c>
      <c r="AG90" s="277" t="s">
        <v>682</v>
      </c>
      <c r="AH90" s="277" t="s">
        <v>682</v>
      </c>
      <c r="AI90" s="277">
        <v>5760</v>
      </c>
      <c r="AJ90" s="277">
        <v>5040</v>
      </c>
      <c r="AK90" s="277">
        <v>41400</v>
      </c>
      <c r="AL90" s="277">
        <v>25200</v>
      </c>
      <c r="AM90" s="205" t="s">
        <v>682</v>
      </c>
      <c r="AN90" s="207"/>
      <c r="AO90" s="207"/>
      <c r="AP90" s="203" t="str">
        <f t="shared" si="173"/>
        <v>-</v>
      </c>
      <c r="AQ90" s="204">
        <f t="shared" si="174"/>
        <v>360</v>
      </c>
      <c r="AR90" s="204">
        <f t="shared" si="175"/>
        <v>3240</v>
      </c>
      <c r="AS90" s="204">
        <f t="shared" si="176"/>
        <v>30240</v>
      </c>
      <c r="AT90" s="204">
        <f t="shared" si="177"/>
        <v>174600</v>
      </c>
      <c r="AU90" s="204">
        <f t="shared" si="178"/>
        <v>82800</v>
      </c>
      <c r="AV90" s="204" t="str">
        <f t="shared" si="179"/>
        <v>-</v>
      </c>
      <c r="AW90" s="204" t="str">
        <f t="shared" si="180"/>
        <v>-</v>
      </c>
      <c r="AX90" s="204" t="str">
        <f t="shared" si="181"/>
        <v>-</v>
      </c>
      <c r="AY90" s="204">
        <f t="shared" si="182"/>
        <v>5760</v>
      </c>
      <c r="AZ90" s="204">
        <f t="shared" si="183"/>
        <v>5040</v>
      </c>
      <c r="BA90" s="204">
        <f t="shared" si="184"/>
        <v>41400</v>
      </c>
      <c r="BB90" s="204">
        <f t="shared" si="185"/>
        <v>25200</v>
      </c>
      <c r="BC90" s="205" t="str">
        <f t="shared" si="186"/>
        <v>-</v>
      </c>
      <c r="BD90" s="279">
        <v>14</v>
      </c>
      <c r="BE90" s="280">
        <v>3000</v>
      </c>
      <c r="BF90" s="280">
        <v>63</v>
      </c>
      <c r="BG90" s="280">
        <v>4000</v>
      </c>
      <c r="BH90" s="280">
        <v>800</v>
      </c>
      <c r="BI90" s="281">
        <v>540</v>
      </c>
      <c r="BJ90" s="282"/>
    </row>
    <row r="91" spans="1:62" hidden="1" outlineLevel="1" x14ac:dyDescent="0.3">
      <c r="A91" s="433"/>
      <c r="P91" s="259" t="s">
        <v>196</v>
      </c>
      <c r="Q91" s="259"/>
      <c r="R91" s="269">
        <v>20000</v>
      </c>
      <c r="S91" s="270">
        <v>20000</v>
      </c>
      <c r="T91" s="1330" t="s">
        <v>682</v>
      </c>
      <c r="U91" s="204">
        <v>1000</v>
      </c>
      <c r="V91" s="204">
        <v>20000</v>
      </c>
      <c r="W91" s="1337" t="s">
        <v>682</v>
      </c>
      <c r="X91" s="1337" t="s">
        <v>682</v>
      </c>
      <c r="Y91" s="784" t="s">
        <v>682</v>
      </c>
      <c r="Z91" s="203" t="s">
        <v>682</v>
      </c>
      <c r="AA91" s="277">
        <v>360</v>
      </c>
      <c r="AB91" s="277">
        <v>3240</v>
      </c>
      <c r="AC91" s="277">
        <v>30240</v>
      </c>
      <c r="AD91" s="277">
        <v>174600</v>
      </c>
      <c r="AE91" s="277">
        <v>82800</v>
      </c>
      <c r="AF91" s="277" t="s">
        <v>682</v>
      </c>
      <c r="AG91" s="277" t="s">
        <v>682</v>
      </c>
      <c r="AH91" s="277" t="s">
        <v>682</v>
      </c>
      <c r="AI91" s="277">
        <v>5760</v>
      </c>
      <c r="AJ91" s="277">
        <v>5040</v>
      </c>
      <c r="AK91" s="277">
        <v>41400</v>
      </c>
      <c r="AL91" s="277">
        <v>25200</v>
      </c>
      <c r="AM91" s="205" t="s">
        <v>682</v>
      </c>
      <c r="AN91" s="207"/>
      <c r="AO91" s="207"/>
      <c r="AP91" s="203" t="str">
        <f t="shared" si="173"/>
        <v>-</v>
      </c>
      <c r="AQ91" s="204">
        <f t="shared" si="174"/>
        <v>360</v>
      </c>
      <c r="AR91" s="204">
        <f t="shared" si="175"/>
        <v>3240</v>
      </c>
      <c r="AS91" s="204">
        <f t="shared" si="176"/>
        <v>30240</v>
      </c>
      <c r="AT91" s="204">
        <f t="shared" si="177"/>
        <v>174600</v>
      </c>
      <c r="AU91" s="204">
        <f t="shared" si="178"/>
        <v>82800</v>
      </c>
      <c r="AV91" s="204" t="str">
        <f t="shared" si="179"/>
        <v>-</v>
      </c>
      <c r="AW91" s="204" t="str">
        <f t="shared" si="180"/>
        <v>-</v>
      </c>
      <c r="AX91" s="204" t="str">
        <f t="shared" si="181"/>
        <v>-</v>
      </c>
      <c r="AY91" s="204">
        <f t="shared" si="182"/>
        <v>5760</v>
      </c>
      <c r="AZ91" s="204">
        <f t="shared" si="183"/>
        <v>5040</v>
      </c>
      <c r="BA91" s="204">
        <f t="shared" si="184"/>
        <v>41400</v>
      </c>
      <c r="BB91" s="204">
        <f t="shared" si="185"/>
        <v>25200</v>
      </c>
      <c r="BC91" s="205" t="str">
        <f t="shared" si="186"/>
        <v>-</v>
      </c>
      <c r="BD91" s="272">
        <v>7</v>
      </c>
      <c r="BE91" s="273">
        <v>840</v>
      </c>
      <c r="BF91" s="273">
        <v>32</v>
      </c>
      <c r="BG91" s="273">
        <v>475</v>
      </c>
      <c r="BH91" s="273">
        <v>440</v>
      </c>
      <c r="BI91" s="274">
        <v>260</v>
      </c>
      <c r="BJ91" s="275"/>
    </row>
    <row r="92" spans="1:62" hidden="1" outlineLevel="1" x14ac:dyDescent="0.3">
      <c r="A92" s="433"/>
      <c r="P92" s="259" t="s">
        <v>197</v>
      </c>
      <c r="Q92" s="259"/>
      <c r="R92" s="283">
        <v>3200</v>
      </c>
      <c r="S92" s="270">
        <v>3100</v>
      </c>
      <c r="T92" s="1332" t="s">
        <v>682</v>
      </c>
      <c r="U92" s="204">
        <v>80</v>
      </c>
      <c r="V92" s="204">
        <v>310</v>
      </c>
      <c r="W92" s="1337" t="s">
        <v>682</v>
      </c>
      <c r="X92" s="1337" t="s">
        <v>682</v>
      </c>
      <c r="Y92" s="784" t="s">
        <v>682</v>
      </c>
      <c r="Z92" s="203" t="s">
        <v>682</v>
      </c>
      <c r="AA92" s="277">
        <v>3.2</v>
      </c>
      <c r="AB92" s="277">
        <v>28.7</v>
      </c>
      <c r="AC92" s="277">
        <v>267.8</v>
      </c>
      <c r="AD92" s="277">
        <v>1546</v>
      </c>
      <c r="AE92" s="277">
        <v>733.1</v>
      </c>
      <c r="AF92" s="277" t="s">
        <v>682</v>
      </c>
      <c r="AG92" s="277" t="s">
        <v>682</v>
      </c>
      <c r="AH92" s="277" t="s">
        <v>682</v>
      </c>
      <c r="AI92" s="277">
        <v>51</v>
      </c>
      <c r="AJ92" s="277">
        <v>44.6</v>
      </c>
      <c r="AK92" s="277">
        <v>366.6</v>
      </c>
      <c r="AL92" s="277">
        <v>223.1</v>
      </c>
      <c r="AM92" s="205" t="s">
        <v>682</v>
      </c>
      <c r="AN92" s="207"/>
      <c r="AO92" s="207"/>
      <c r="AP92" s="203" t="str">
        <f t="shared" si="173"/>
        <v>-</v>
      </c>
      <c r="AQ92" s="204">
        <f t="shared" si="174"/>
        <v>3.2</v>
      </c>
      <c r="AR92" s="204">
        <f t="shared" si="175"/>
        <v>28.7</v>
      </c>
      <c r="AS92" s="204">
        <f t="shared" si="176"/>
        <v>267.8</v>
      </c>
      <c r="AT92" s="204">
        <f t="shared" si="177"/>
        <v>1546</v>
      </c>
      <c r="AU92" s="204">
        <f t="shared" si="178"/>
        <v>733.1</v>
      </c>
      <c r="AV92" s="204" t="str">
        <f t="shared" si="179"/>
        <v>-</v>
      </c>
      <c r="AW92" s="204" t="str">
        <f t="shared" si="180"/>
        <v>-</v>
      </c>
      <c r="AX92" s="204" t="str">
        <f t="shared" si="181"/>
        <v>-</v>
      </c>
      <c r="AY92" s="204">
        <f t="shared" si="182"/>
        <v>51</v>
      </c>
      <c r="AZ92" s="204">
        <f t="shared" si="183"/>
        <v>44.6</v>
      </c>
      <c r="BA92" s="204">
        <f t="shared" si="184"/>
        <v>366.6</v>
      </c>
      <c r="BB92" s="204">
        <f t="shared" si="185"/>
        <v>223.1</v>
      </c>
      <c r="BC92" s="205" t="str">
        <f t="shared" si="186"/>
        <v>-</v>
      </c>
      <c r="BD92" s="285">
        <v>0.12</v>
      </c>
      <c r="BE92" s="286">
        <v>13.5</v>
      </c>
      <c r="BF92" s="286">
        <v>0.5</v>
      </c>
      <c r="BG92" s="286">
        <v>7.68</v>
      </c>
      <c r="BH92" s="286">
        <v>7.7</v>
      </c>
      <c r="BI92" s="287">
        <v>4.5</v>
      </c>
      <c r="BJ92" s="268"/>
    </row>
    <row r="93" spans="1:62" hidden="1" outlineLevel="1" x14ac:dyDescent="0.3">
      <c r="A93" s="433"/>
      <c r="P93" s="259" t="s">
        <v>198</v>
      </c>
      <c r="Q93" s="259"/>
      <c r="R93" s="269">
        <v>5400</v>
      </c>
      <c r="S93" s="270">
        <v>5300</v>
      </c>
      <c r="T93" s="1330" t="s">
        <v>682</v>
      </c>
      <c r="U93" s="204">
        <v>130</v>
      </c>
      <c r="V93" s="204">
        <v>520</v>
      </c>
      <c r="W93" s="1337" t="s">
        <v>682</v>
      </c>
      <c r="X93" s="1337" t="s">
        <v>682</v>
      </c>
      <c r="Y93" s="784" t="s">
        <v>682</v>
      </c>
      <c r="Z93" s="203" t="s">
        <v>682</v>
      </c>
      <c r="AA93" s="280">
        <v>5.3</v>
      </c>
      <c r="AB93" s="280">
        <v>48.1</v>
      </c>
      <c r="AC93" s="280">
        <v>448.9</v>
      </c>
      <c r="AD93" s="280">
        <v>2592</v>
      </c>
      <c r="AE93" s="280">
        <v>1229</v>
      </c>
      <c r="AF93" s="280" t="s">
        <v>682</v>
      </c>
      <c r="AG93" s="280" t="s">
        <v>682</v>
      </c>
      <c r="AH93" s="280" t="s">
        <v>682</v>
      </c>
      <c r="AI93" s="280">
        <v>85.5</v>
      </c>
      <c r="AJ93" s="280">
        <v>74.8</v>
      </c>
      <c r="AK93" s="280">
        <v>614.5</v>
      </c>
      <c r="AL93" s="280">
        <v>374.1</v>
      </c>
      <c r="AM93" s="205" t="s">
        <v>682</v>
      </c>
      <c r="AN93" s="207"/>
      <c r="AO93" s="207"/>
      <c r="AP93" s="203" t="str">
        <f t="shared" si="173"/>
        <v>-</v>
      </c>
      <c r="AQ93" s="204">
        <f t="shared" si="174"/>
        <v>5.3</v>
      </c>
      <c r="AR93" s="204">
        <f t="shared" si="175"/>
        <v>48.1</v>
      </c>
      <c r="AS93" s="204">
        <f t="shared" si="176"/>
        <v>448.9</v>
      </c>
      <c r="AT93" s="204">
        <f t="shared" si="177"/>
        <v>2592</v>
      </c>
      <c r="AU93" s="204">
        <f t="shared" si="178"/>
        <v>1229</v>
      </c>
      <c r="AV93" s="204" t="str">
        <f t="shared" si="179"/>
        <v>-</v>
      </c>
      <c r="AW93" s="204" t="str">
        <f t="shared" si="180"/>
        <v>-</v>
      </c>
      <c r="AX93" s="204" t="str">
        <f t="shared" si="181"/>
        <v>-</v>
      </c>
      <c r="AY93" s="204">
        <f t="shared" si="182"/>
        <v>85.5</v>
      </c>
      <c r="AZ93" s="204">
        <f t="shared" si="183"/>
        <v>74.8</v>
      </c>
      <c r="BA93" s="204">
        <f t="shared" si="184"/>
        <v>614.5</v>
      </c>
      <c r="BB93" s="204">
        <f t="shared" si="185"/>
        <v>374.1</v>
      </c>
      <c r="BC93" s="205" t="str">
        <f t="shared" si="186"/>
        <v>-</v>
      </c>
      <c r="BD93" s="272">
        <v>0.31</v>
      </c>
      <c r="BE93" s="273">
        <v>36.1</v>
      </c>
      <c r="BF93" s="273">
        <v>1.33</v>
      </c>
      <c r="BG93" s="273">
        <v>21.09</v>
      </c>
      <c r="BH93" s="273">
        <v>19</v>
      </c>
      <c r="BI93" s="274">
        <v>11.4</v>
      </c>
      <c r="BJ93" s="275"/>
    </row>
    <row r="94" spans="1:62" hidden="1" outlineLevel="1" x14ac:dyDescent="0.3">
      <c r="A94" s="433"/>
      <c r="P94" s="259" t="s">
        <v>199</v>
      </c>
      <c r="Q94" s="259"/>
      <c r="R94" s="269">
        <v>1500</v>
      </c>
      <c r="S94" s="270">
        <v>1400</v>
      </c>
      <c r="T94" s="1330" t="s">
        <v>682</v>
      </c>
      <c r="U94" s="204">
        <v>37</v>
      </c>
      <c r="V94" s="204">
        <v>140</v>
      </c>
      <c r="W94" s="1337" t="s">
        <v>682</v>
      </c>
      <c r="X94" s="1337" t="s">
        <v>682</v>
      </c>
      <c r="Y94" s="784" t="s">
        <v>682</v>
      </c>
      <c r="Z94" s="203" t="s">
        <v>682</v>
      </c>
      <c r="AA94" s="280">
        <v>1.456</v>
      </c>
      <c r="AB94" s="280">
        <v>13.16</v>
      </c>
      <c r="AC94" s="280">
        <v>122.9</v>
      </c>
      <c r="AD94" s="280">
        <v>709.3</v>
      </c>
      <c r="AE94" s="280">
        <v>336.4</v>
      </c>
      <c r="AF94" s="280" t="s">
        <v>682</v>
      </c>
      <c r="AG94" s="280" t="s">
        <v>682</v>
      </c>
      <c r="AH94" s="280" t="s">
        <v>682</v>
      </c>
      <c r="AI94" s="280">
        <v>23.4</v>
      </c>
      <c r="AJ94" s="280">
        <v>20.49</v>
      </c>
      <c r="AK94" s="280">
        <v>168.2</v>
      </c>
      <c r="AL94" s="280">
        <v>102.4</v>
      </c>
      <c r="AM94" s="205" t="s">
        <v>682</v>
      </c>
      <c r="AN94" s="207"/>
      <c r="AO94" s="207"/>
      <c r="AP94" s="203" t="str">
        <f t="shared" si="173"/>
        <v>-</v>
      </c>
      <c r="AQ94" s="204">
        <f t="shared" si="174"/>
        <v>1.456</v>
      </c>
      <c r="AR94" s="204">
        <f t="shared" si="175"/>
        <v>13.16</v>
      </c>
      <c r="AS94" s="204">
        <f t="shared" si="176"/>
        <v>122.9</v>
      </c>
      <c r="AT94" s="204">
        <f t="shared" si="177"/>
        <v>709.3</v>
      </c>
      <c r="AU94" s="204">
        <f t="shared" si="178"/>
        <v>336.4</v>
      </c>
      <c r="AV94" s="204" t="str">
        <f t="shared" si="179"/>
        <v>-</v>
      </c>
      <c r="AW94" s="204" t="str">
        <f t="shared" si="180"/>
        <v>-</v>
      </c>
      <c r="AX94" s="204" t="str">
        <f t="shared" si="181"/>
        <v>-</v>
      </c>
      <c r="AY94" s="204">
        <f t="shared" si="182"/>
        <v>23.4</v>
      </c>
      <c r="AZ94" s="204">
        <f t="shared" si="183"/>
        <v>20.49</v>
      </c>
      <c r="BA94" s="204">
        <f t="shared" si="184"/>
        <v>168.2</v>
      </c>
      <c r="BB94" s="204">
        <f t="shared" si="185"/>
        <v>102.4</v>
      </c>
      <c r="BC94" s="205" t="str">
        <f t="shared" si="186"/>
        <v>-</v>
      </c>
      <c r="BD94" s="272">
        <v>9.9000000000000005E-2</v>
      </c>
      <c r="BE94" s="273">
        <v>1.1000000000000001</v>
      </c>
      <c r="BF94" s="273">
        <v>0.44500000000000001</v>
      </c>
      <c r="BG94" s="273">
        <v>6.68</v>
      </c>
      <c r="BH94" s="273">
        <v>6.2</v>
      </c>
      <c r="BI94" s="274">
        <v>3.8</v>
      </c>
      <c r="BJ94" s="275"/>
    </row>
    <row r="95" spans="1:62" hidden="1" outlineLevel="1" x14ac:dyDescent="0.3">
      <c r="A95" s="433"/>
      <c r="P95" s="259" t="s">
        <v>200</v>
      </c>
      <c r="Q95" s="259"/>
      <c r="R95" s="269">
        <v>14000</v>
      </c>
      <c r="S95" s="270">
        <v>13000</v>
      </c>
      <c r="T95" s="1330" t="s">
        <v>682</v>
      </c>
      <c r="U95" s="204">
        <v>340</v>
      </c>
      <c r="V95" s="204">
        <v>1300</v>
      </c>
      <c r="W95" s="1337" t="s">
        <v>682</v>
      </c>
      <c r="X95" s="1337" t="s">
        <v>682</v>
      </c>
      <c r="Y95" s="784" t="s">
        <v>682</v>
      </c>
      <c r="Z95" s="203" t="s">
        <v>682</v>
      </c>
      <c r="AA95" s="280">
        <v>13.78</v>
      </c>
      <c r="AB95" s="280">
        <v>125.1</v>
      </c>
      <c r="AC95" s="280">
        <v>1167</v>
      </c>
      <c r="AD95" s="280">
        <v>6739</v>
      </c>
      <c r="AE95" s="280">
        <v>3195</v>
      </c>
      <c r="AF95" s="280" t="s">
        <v>682</v>
      </c>
      <c r="AG95" s="280" t="s">
        <v>682</v>
      </c>
      <c r="AH95" s="280" t="s">
        <v>682</v>
      </c>
      <c r="AI95" s="280">
        <v>222.3</v>
      </c>
      <c r="AJ95" s="280">
        <v>194.5</v>
      </c>
      <c r="AK95" s="280">
        <v>1598</v>
      </c>
      <c r="AL95" s="280">
        <v>972.7</v>
      </c>
      <c r="AM95" s="205" t="s">
        <v>682</v>
      </c>
      <c r="AN95" s="207"/>
      <c r="AO95" s="207"/>
      <c r="AP95" s="203" t="str">
        <f t="shared" si="173"/>
        <v>-</v>
      </c>
      <c r="AQ95" s="204">
        <f t="shared" si="174"/>
        <v>13.78</v>
      </c>
      <c r="AR95" s="204">
        <f t="shared" si="175"/>
        <v>125.1</v>
      </c>
      <c r="AS95" s="204">
        <f t="shared" si="176"/>
        <v>1167</v>
      </c>
      <c r="AT95" s="204">
        <f t="shared" si="177"/>
        <v>6739</v>
      </c>
      <c r="AU95" s="204">
        <f t="shared" si="178"/>
        <v>3195</v>
      </c>
      <c r="AV95" s="204" t="str">
        <f t="shared" si="179"/>
        <v>-</v>
      </c>
      <c r="AW95" s="204" t="str">
        <f t="shared" si="180"/>
        <v>-</v>
      </c>
      <c r="AX95" s="204" t="str">
        <f t="shared" si="181"/>
        <v>-</v>
      </c>
      <c r="AY95" s="204">
        <f t="shared" si="182"/>
        <v>222.3</v>
      </c>
      <c r="AZ95" s="204">
        <f t="shared" si="183"/>
        <v>194.5</v>
      </c>
      <c r="BA95" s="204">
        <f t="shared" si="184"/>
        <v>1598</v>
      </c>
      <c r="BB95" s="204">
        <f t="shared" si="185"/>
        <v>972.7</v>
      </c>
      <c r="BC95" s="205" t="str">
        <f t="shared" si="186"/>
        <v>-</v>
      </c>
      <c r="BD95" s="272">
        <v>0.58499999999999996</v>
      </c>
      <c r="BE95" s="273">
        <v>69</v>
      </c>
      <c r="BF95" s="273">
        <v>2.65</v>
      </c>
      <c r="BG95" s="273">
        <v>40.200000000000003</v>
      </c>
      <c r="BH95" s="273">
        <v>36.25</v>
      </c>
      <c r="BI95" s="274">
        <v>22.5</v>
      </c>
      <c r="BJ95" s="275"/>
    </row>
    <row r="96" spans="1:62" hidden="1" outlineLevel="1" x14ac:dyDescent="0.3">
      <c r="A96" s="433"/>
      <c r="P96" s="259" t="s">
        <v>201</v>
      </c>
      <c r="Q96" s="259"/>
      <c r="R96" s="269">
        <v>15000</v>
      </c>
      <c r="S96" s="270">
        <v>14000</v>
      </c>
      <c r="T96" s="1331" t="s">
        <v>682</v>
      </c>
      <c r="U96" s="204">
        <v>370</v>
      </c>
      <c r="V96" s="204">
        <v>1400</v>
      </c>
      <c r="W96" s="1337" t="s">
        <v>682</v>
      </c>
      <c r="X96" s="1337" t="s">
        <v>682</v>
      </c>
      <c r="Y96" s="784" t="s">
        <v>682</v>
      </c>
      <c r="Z96" s="203" t="s">
        <v>682</v>
      </c>
      <c r="AA96" s="280">
        <v>14.85</v>
      </c>
      <c r="AB96" s="280">
        <v>133.69999999999999</v>
      </c>
      <c r="AC96" s="280">
        <v>1247</v>
      </c>
      <c r="AD96" s="280">
        <v>7202</v>
      </c>
      <c r="AE96" s="280">
        <v>3415</v>
      </c>
      <c r="AF96" s="280" t="s">
        <v>682</v>
      </c>
      <c r="AG96" s="280" t="s">
        <v>682</v>
      </c>
      <c r="AH96" s="280" t="s">
        <v>682</v>
      </c>
      <c r="AI96" s="280">
        <v>237.6</v>
      </c>
      <c r="AJ96" s="280">
        <v>207.9</v>
      </c>
      <c r="AK96" s="280">
        <v>1708</v>
      </c>
      <c r="AL96" s="280">
        <v>1040</v>
      </c>
      <c r="AM96" s="205" t="s">
        <v>682</v>
      </c>
      <c r="AN96" s="207"/>
      <c r="AO96" s="207"/>
      <c r="AP96" s="203" t="str">
        <f t="shared" si="173"/>
        <v>-</v>
      </c>
      <c r="AQ96" s="204">
        <f t="shared" si="174"/>
        <v>14.85</v>
      </c>
      <c r="AR96" s="204">
        <f t="shared" si="175"/>
        <v>133.69999999999999</v>
      </c>
      <c r="AS96" s="204">
        <f t="shared" si="176"/>
        <v>1247</v>
      </c>
      <c r="AT96" s="204">
        <f t="shared" si="177"/>
        <v>7202</v>
      </c>
      <c r="AU96" s="204">
        <f t="shared" si="178"/>
        <v>3415</v>
      </c>
      <c r="AV96" s="204" t="str">
        <f t="shared" si="179"/>
        <v>-</v>
      </c>
      <c r="AW96" s="204" t="str">
        <f t="shared" si="180"/>
        <v>-</v>
      </c>
      <c r="AX96" s="204" t="str">
        <f t="shared" si="181"/>
        <v>-</v>
      </c>
      <c r="AY96" s="204">
        <f t="shared" si="182"/>
        <v>237.6</v>
      </c>
      <c r="AZ96" s="204">
        <f t="shared" si="183"/>
        <v>207.9</v>
      </c>
      <c r="BA96" s="204">
        <f t="shared" si="184"/>
        <v>1708</v>
      </c>
      <c r="BB96" s="204">
        <f t="shared" si="185"/>
        <v>1040</v>
      </c>
      <c r="BC96" s="205" t="str">
        <f t="shared" si="186"/>
        <v>-</v>
      </c>
      <c r="BD96" s="272">
        <v>0.61</v>
      </c>
      <c r="BE96" s="273">
        <v>72.5</v>
      </c>
      <c r="BF96" s="273">
        <v>2.76</v>
      </c>
      <c r="BG96" s="273">
        <v>42</v>
      </c>
      <c r="BH96" s="273">
        <v>36</v>
      </c>
      <c r="BI96" s="274">
        <v>22.75</v>
      </c>
      <c r="BJ96" s="275"/>
    </row>
    <row r="97" spans="1:62" hidden="1" outlineLevel="1" x14ac:dyDescent="0.3">
      <c r="A97" s="433"/>
      <c r="P97" s="259" t="s">
        <v>202</v>
      </c>
      <c r="Q97" s="259"/>
      <c r="R97" s="269">
        <v>20000</v>
      </c>
      <c r="S97" s="270">
        <v>20000</v>
      </c>
      <c r="T97" s="1331" t="s">
        <v>682</v>
      </c>
      <c r="U97" s="204">
        <v>1000</v>
      </c>
      <c r="V97" s="204">
        <v>20000</v>
      </c>
      <c r="W97" s="1337" t="s">
        <v>682</v>
      </c>
      <c r="X97" s="1337" t="s">
        <v>682</v>
      </c>
      <c r="Y97" s="784" t="s">
        <v>682</v>
      </c>
      <c r="Z97" s="203" t="s">
        <v>682</v>
      </c>
      <c r="AA97" s="277">
        <v>360</v>
      </c>
      <c r="AB97" s="277">
        <v>3240</v>
      </c>
      <c r="AC97" s="277">
        <v>30240</v>
      </c>
      <c r="AD97" s="277">
        <v>174600</v>
      </c>
      <c r="AE97" s="277">
        <v>82800</v>
      </c>
      <c r="AF97" s="277" t="s">
        <v>682</v>
      </c>
      <c r="AG97" s="277" t="s">
        <v>682</v>
      </c>
      <c r="AH97" s="277" t="s">
        <v>682</v>
      </c>
      <c r="AI97" s="277">
        <v>5760</v>
      </c>
      <c r="AJ97" s="277">
        <v>5040</v>
      </c>
      <c r="AK97" s="277">
        <v>41400</v>
      </c>
      <c r="AL97" s="277">
        <v>25200</v>
      </c>
      <c r="AM97" s="205" t="s">
        <v>682</v>
      </c>
      <c r="AN97" s="207"/>
      <c r="AO97" s="207"/>
      <c r="AP97" s="203" t="str">
        <f t="shared" si="173"/>
        <v>-</v>
      </c>
      <c r="AQ97" s="204">
        <f t="shared" si="174"/>
        <v>360</v>
      </c>
      <c r="AR97" s="204">
        <f t="shared" si="175"/>
        <v>3240</v>
      </c>
      <c r="AS97" s="204">
        <f t="shared" si="176"/>
        <v>30240</v>
      </c>
      <c r="AT97" s="204">
        <f t="shared" si="177"/>
        <v>174600</v>
      </c>
      <c r="AU97" s="204">
        <f t="shared" si="178"/>
        <v>82800</v>
      </c>
      <c r="AV97" s="204" t="str">
        <f t="shared" si="179"/>
        <v>-</v>
      </c>
      <c r="AW97" s="204" t="str">
        <f t="shared" si="180"/>
        <v>-</v>
      </c>
      <c r="AX97" s="204" t="str">
        <f t="shared" si="181"/>
        <v>-</v>
      </c>
      <c r="AY97" s="204">
        <f t="shared" si="182"/>
        <v>5760</v>
      </c>
      <c r="AZ97" s="204">
        <f t="shared" si="183"/>
        <v>5040</v>
      </c>
      <c r="BA97" s="204">
        <f t="shared" si="184"/>
        <v>41400</v>
      </c>
      <c r="BB97" s="204">
        <f t="shared" si="185"/>
        <v>25200</v>
      </c>
      <c r="BC97" s="205" t="str">
        <f t="shared" si="186"/>
        <v>-</v>
      </c>
      <c r="BD97" s="279">
        <v>8.9</v>
      </c>
      <c r="BE97" s="280">
        <v>1200</v>
      </c>
      <c r="BF97" s="280">
        <v>40</v>
      </c>
      <c r="BG97" s="280">
        <v>3800</v>
      </c>
      <c r="BH97" s="280">
        <v>550</v>
      </c>
      <c r="BI97" s="281">
        <v>340</v>
      </c>
      <c r="BJ97" s="282"/>
    </row>
    <row r="98" spans="1:62" hidden="1" outlineLevel="1" x14ac:dyDescent="0.3">
      <c r="A98" s="433"/>
      <c r="P98" s="259" t="s">
        <v>203</v>
      </c>
      <c r="Q98" s="259"/>
      <c r="R98" s="269">
        <v>20000</v>
      </c>
      <c r="S98" s="270">
        <v>20000</v>
      </c>
      <c r="T98" s="1330" t="s">
        <v>682</v>
      </c>
      <c r="U98" s="204">
        <v>1000</v>
      </c>
      <c r="V98" s="204">
        <v>20000</v>
      </c>
      <c r="W98" s="1337" t="s">
        <v>682</v>
      </c>
      <c r="X98" s="1337" t="s">
        <v>682</v>
      </c>
      <c r="Y98" s="784" t="s">
        <v>682</v>
      </c>
      <c r="Z98" s="203" t="s">
        <v>682</v>
      </c>
      <c r="AA98" s="277">
        <v>360</v>
      </c>
      <c r="AB98" s="277">
        <v>3240</v>
      </c>
      <c r="AC98" s="277">
        <v>30240</v>
      </c>
      <c r="AD98" s="277">
        <v>174600</v>
      </c>
      <c r="AE98" s="277">
        <v>82800</v>
      </c>
      <c r="AF98" s="277" t="s">
        <v>682</v>
      </c>
      <c r="AG98" s="277" t="s">
        <v>682</v>
      </c>
      <c r="AH98" s="277" t="s">
        <v>682</v>
      </c>
      <c r="AI98" s="277">
        <v>5760</v>
      </c>
      <c r="AJ98" s="277">
        <v>5040</v>
      </c>
      <c r="AK98" s="277">
        <v>41400</v>
      </c>
      <c r="AL98" s="277">
        <v>25200</v>
      </c>
      <c r="AM98" s="205" t="s">
        <v>682</v>
      </c>
      <c r="AN98" s="207"/>
      <c r="AO98" s="207"/>
      <c r="AP98" s="203" t="str">
        <f t="shared" si="173"/>
        <v>-</v>
      </c>
      <c r="AQ98" s="204">
        <f t="shared" si="174"/>
        <v>360</v>
      </c>
      <c r="AR98" s="204">
        <f t="shared" si="175"/>
        <v>3240</v>
      </c>
      <c r="AS98" s="204">
        <f t="shared" si="176"/>
        <v>30240</v>
      </c>
      <c r="AT98" s="204">
        <f t="shared" si="177"/>
        <v>174600</v>
      </c>
      <c r="AU98" s="204">
        <f t="shared" si="178"/>
        <v>82800</v>
      </c>
      <c r="AV98" s="204" t="str">
        <f t="shared" si="179"/>
        <v>-</v>
      </c>
      <c r="AW98" s="204" t="str">
        <f t="shared" si="180"/>
        <v>-</v>
      </c>
      <c r="AX98" s="204" t="str">
        <f t="shared" si="181"/>
        <v>-</v>
      </c>
      <c r="AY98" s="204">
        <f t="shared" si="182"/>
        <v>5760</v>
      </c>
      <c r="AZ98" s="204">
        <f t="shared" si="183"/>
        <v>5040</v>
      </c>
      <c r="BA98" s="204">
        <f t="shared" si="184"/>
        <v>41400</v>
      </c>
      <c r="BB98" s="204">
        <f t="shared" si="185"/>
        <v>25200</v>
      </c>
      <c r="BC98" s="205" t="str">
        <f t="shared" si="186"/>
        <v>-</v>
      </c>
      <c r="BD98" s="279">
        <v>4.6500000000000004</v>
      </c>
      <c r="BE98" s="280">
        <v>550</v>
      </c>
      <c r="BF98" s="280">
        <v>20</v>
      </c>
      <c r="BG98" s="280">
        <v>290</v>
      </c>
      <c r="BH98" s="280">
        <v>290</v>
      </c>
      <c r="BI98" s="281">
        <v>160</v>
      </c>
      <c r="BJ98" s="282"/>
    </row>
    <row r="99" spans="1:62" hidden="1" outlineLevel="1" x14ac:dyDescent="0.3">
      <c r="A99" s="433"/>
      <c r="P99" s="259" t="s">
        <v>204</v>
      </c>
      <c r="Q99" s="259"/>
      <c r="R99" s="283">
        <v>9000</v>
      </c>
      <c r="S99" s="270">
        <v>8700</v>
      </c>
      <c r="T99" s="1332" t="s">
        <v>682</v>
      </c>
      <c r="U99" s="204">
        <v>220</v>
      </c>
      <c r="V99" s="204">
        <v>860</v>
      </c>
      <c r="W99" s="1337" t="s">
        <v>682</v>
      </c>
      <c r="X99" s="1337" t="s">
        <v>682</v>
      </c>
      <c r="Y99" s="784" t="s">
        <v>682</v>
      </c>
      <c r="Z99" s="203" t="s">
        <v>682</v>
      </c>
      <c r="AA99" s="277">
        <v>8.8000000000000007</v>
      </c>
      <c r="AB99" s="277">
        <v>79.2</v>
      </c>
      <c r="AC99" s="277">
        <v>739.2</v>
      </c>
      <c r="AD99" s="277">
        <v>4268</v>
      </c>
      <c r="AE99" s="277">
        <v>2024</v>
      </c>
      <c r="AF99" s="277" t="s">
        <v>682</v>
      </c>
      <c r="AG99" s="277" t="s">
        <v>682</v>
      </c>
      <c r="AH99" s="277" t="s">
        <v>682</v>
      </c>
      <c r="AI99" s="277">
        <v>140.80000000000001</v>
      </c>
      <c r="AJ99" s="277">
        <v>123.2</v>
      </c>
      <c r="AK99" s="277">
        <v>1012</v>
      </c>
      <c r="AL99" s="277">
        <v>616</v>
      </c>
      <c r="AM99" s="205" t="s">
        <v>682</v>
      </c>
      <c r="AN99" s="207"/>
      <c r="AO99" s="207"/>
      <c r="AP99" s="203" t="str">
        <f t="shared" si="173"/>
        <v>-</v>
      </c>
      <c r="AQ99" s="204">
        <f t="shared" si="174"/>
        <v>8.8000000000000007</v>
      </c>
      <c r="AR99" s="204">
        <f t="shared" si="175"/>
        <v>79.2</v>
      </c>
      <c r="AS99" s="204">
        <f t="shared" si="176"/>
        <v>739.2</v>
      </c>
      <c r="AT99" s="204">
        <f t="shared" si="177"/>
        <v>4268</v>
      </c>
      <c r="AU99" s="204">
        <f t="shared" si="178"/>
        <v>2024</v>
      </c>
      <c r="AV99" s="204" t="str">
        <f t="shared" si="179"/>
        <v>-</v>
      </c>
      <c r="AW99" s="204" t="str">
        <f t="shared" si="180"/>
        <v>-</v>
      </c>
      <c r="AX99" s="204" t="str">
        <f t="shared" si="181"/>
        <v>-</v>
      </c>
      <c r="AY99" s="204">
        <f t="shared" si="182"/>
        <v>140.80000000000001</v>
      </c>
      <c r="AZ99" s="204">
        <f t="shared" si="183"/>
        <v>123.2</v>
      </c>
      <c r="BA99" s="204">
        <f t="shared" si="184"/>
        <v>1012</v>
      </c>
      <c r="BB99" s="204">
        <f t="shared" si="185"/>
        <v>616</v>
      </c>
      <c r="BC99" s="205" t="str">
        <f t="shared" si="186"/>
        <v>-</v>
      </c>
      <c r="BD99" s="285">
        <v>0.33</v>
      </c>
      <c r="BE99" s="286">
        <v>37.5</v>
      </c>
      <c r="BF99" s="286">
        <v>1.5</v>
      </c>
      <c r="BG99" s="286">
        <v>22</v>
      </c>
      <c r="BH99" s="286">
        <v>16</v>
      </c>
      <c r="BI99" s="287">
        <v>12</v>
      </c>
      <c r="BJ99" s="268"/>
    </row>
    <row r="100" spans="1:62" hidden="1" outlineLevel="1" x14ac:dyDescent="0.3">
      <c r="A100" s="433"/>
      <c r="P100" s="259" t="s">
        <v>205</v>
      </c>
      <c r="Q100" s="259"/>
      <c r="R100" s="278">
        <v>17000</v>
      </c>
      <c r="S100" s="288">
        <v>16000</v>
      </c>
      <c r="T100" s="1331" t="s">
        <v>682</v>
      </c>
      <c r="U100" s="204">
        <v>420</v>
      </c>
      <c r="V100" s="204">
        <v>1600</v>
      </c>
      <c r="W100" s="1337" t="s">
        <v>682</v>
      </c>
      <c r="X100" s="1337" t="s">
        <v>682</v>
      </c>
      <c r="Y100" s="784" t="s">
        <v>682</v>
      </c>
      <c r="Z100" s="203" t="s">
        <v>682</v>
      </c>
      <c r="AA100" s="280">
        <v>16.8</v>
      </c>
      <c r="AB100" s="280">
        <v>151.30000000000001</v>
      </c>
      <c r="AC100" s="280">
        <v>1412</v>
      </c>
      <c r="AD100" s="280">
        <v>8154</v>
      </c>
      <c r="AE100" s="280">
        <v>3867</v>
      </c>
      <c r="AF100" s="280" t="s">
        <v>682</v>
      </c>
      <c r="AG100" s="280" t="s">
        <v>682</v>
      </c>
      <c r="AH100" s="280" t="s">
        <v>682</v>
      </c>
      <c r="AI100" s="280">
        <v>269</v>
      </c>
      <c r="AJ100" s="280">
        <v>235.4</v>
      </c>
      <c r="AK100" s="280">
        <v>1933</v>
      </c>
      <c r="AL100" s="280">
        <v>1177</v>
      </c>
      <c r="AM100" s="205" t="s">
        <v>682</v>
      </c>
      <c r="AN100" s="207"/>
      <c r="AO100" s="207"/>
      <c r="AP100" s="203" t="str">
        <f t="shared" si="173"/>
        <v>-</v>
      </c>
      <c r="AQ100" s="204">
        <f t="shared" si="174"/>
        <v>16.8</v>
      </c>
      <c r="AR100" s="204">
        <f t="shared" si="175"/>
        <v>151.30000000000001</v>
      </c>
      <c r="AS100" s="204">
        <f t="shared" si="176"/>
        <v>1412</v>
      </c>
      <c r="AT100" s="204">
        <f t="shared" si="177"/>
        <v>8154</v>
      </c>
      <c r="AU100" s="204">
        <f t="shared" si="178"/>
        <v>3867</v>
      </c>
      <c r="AV100" s="204" t="str">
        <f t="shared" si="179"/>
        <v>-</v>
      </c>
      <c r="AW100" s="204" t="str">
        <f t="shared" si="180"/>
        <v>-</v>
      </c>
      <c r="AX100" s="204" t="str">
        <f t="shared" si="181"/>
        <v>-</v>
      </c>
      <c r="AY100" s="204">
        <f t="shared" si="182"/>
        <v>269</v>
      </c>
      <c r="AZ100" s="204">
        <f t="shared" si="183"/>
        <v>235.4</v>
      </c>
      <c r="BA100" s="204">
        <f t="shared" si="184"/>
        <v>1933</v>
      </c>
      <c r="BB100" s="204">
        <f t="shared" si="185"/>
        <v>1177</v>
      </c>
      <c r="BC100" s="205" t="str">
        <f t="shared" si="186"/>
        <v>-</v>
      </c>
      <c r="BD100" s="279">
        <v>0.66</v>
      </c>
      <c r="BE100" s="280">
        <v>75</v>
      </c>
      <c r="BF100" s="280">
        <v>3</v>
      </c>
      <c r="BG100" s="280">
        <v>44</v>
      </c>
      <c r="BH100" s="280">
        <v>32</v>
      </c>
      <c r="BI100" s="281">
        <v>24</v>
      </c>
      <c r="BJ100" s="282"/>
    </row>
    <row r="101" spans="1:62" hidden="1" outlineLevel="1" x14ac:dyDescent="0.3">
      <c r="A101" s="433"/>
      <c r="P101" s="259" t="s">
        <v>206</v>
      </c>
      <c r="Q101" s="259"/>
      <c r="R101" s="284">
        <v>20000</v>
      </c>
      <c r="S101" s="288">
        <v>5900</v>
      </c>
      <c r="T101" s="1332" t="s">
        <v>682</v>
      </c>
      <c r="U101" s="204">
        <v>140</v>
      </c>
      <c r="V101" s="204">
        <v>580</v>
      </c>
      <c r="W101" s="1337" t="s">
        <v>682</v>
      </c>
      <c r="X101" s="1337" t="s">
        <v>682</v>
      </c>
      <c r="Y101" s="784" t="s">
        <v>682</v>
      </c>
      <c r="Z101" s="203" t="s">
        <v>682</v>
      </c>
      <c r="AA101" s="277">
        <v>5.94</v>
      </c>
      <c r="AB101" s="277">
        <v>53.46</v>
      </c>
      <c r="AC101" s="277">
        <v>499</v>
      </c>
      <c r="AD101" s="277">
        <v>2881</v>
      </c>
      <c r="AE101" s="277">
        <v>1366</v>
      </c>
      <c r="AF101" s="277" t="s">
        <v>682</v>
      </c>
      <c r="AG101" s="277" t="s">
        <v>682</v>
      </c>
      <c r="AH101" s="277" t="s">
        <v>682</v>
      </c>
      <c r="AI101" s="277">
        <v>95.04</v>
      </c>
      <c r="AJ101" s="277">
        <v>83.16</v>
      </c>
      <c r="AK101" s="277">
        <v>683.1</v>
      </c>
      <c r="AL101" s="277">
        <v>415.8</v>
      </c>
      <c r="AM101" s="205" t="s">
        <v>682</v>
      </c>
      <c r="AN101" s="207"/>
      <c r="AO101" s="207"/>
      <c r="AP101" s="203" t="str">
        <f t="shared" si="173"/>
        <v>-</v>
      </c>
      <c r="AQ101" s="204">
        <f t="shared" si="174"/>
        <v>5.94</v>
      </c>
      <c r="AR101" s="204">
        <f t="shared" si="175"/>
        <v>53.46</v>
      </c>
      <c r="AS101" s="204">
        <f t="shared" si="176"/>
        <v>499</v>
      </c>
      <c r="AT101" s="204">
        <f t="shared" si="177"/>
        <v>2881</v>
      </c>
      <c r="AU101" s="204">
        <f t="shared" si="178"/>
        <v>1366</v>
      </c>
      <c r="AV101" s="204" t="str">
        <f t="shared" si="179"/>
        <v>-</v>
      </c>
      <c r="AW101" s="204" t="str">
        <f t="shared" si="180"/>
        <v>-</v>
      </c>
      <c r="AX101" s="204" t="str">
        <f t="shared" si="181"/>
        <v>-</v>
      </c>
      <c r="AY101" s="204">
        <f t="shared" si="182"/>
        <v>95.04</v>
      </c>
      <c r="AZ101" s="204">
        <f t="shared" si="183"/>
        <v>83.16</v>
      </c>
      <c r="BA101" s="204">
        <f t="shared" si="184"/>
        <v>683.1</v>
      </c>
      <c r="BB101" s="204">
        <f t="shared" si="185"/>
        <v>415.8</v>
      </c>
      <c r="BC101" s="205" t="str">
        <f t="shared" si="186"/>
        <v>-</v>
      </c>
      <c r="BD101" s="289">
        <v>0.22950000000000001</v>
      </c>
      <c r="BE101" s="277">
        <v>28</v>
      </c>
      <c r="BF101" s="277">
        <v>1.075</v>
      </c>
      <c r="BG101" s="277">
        <v>16.25</v>
      </c>
      <c r="BH101" s="286">
        <v>11.5</v>
      </c>
      <c r="BI101" s="288">
        <v>8.8000000000000007</v>
      </c>
      <c r="BJ101" s="290"/>
    </row>
    <row r="102" spans="1:62" hidden="1" outlineLevel="1" x14ac:dyDescent="0.3">
      <c r="A102" s="433"/>
      <c r="P102" s="259" t="s">
        <v>207</v>
      </c>
      <c r="Q102" s="259"/>
      <c r="R102" s="284">
        <v>20000</v>
      </c>
      <c r="S102" s="288">
        <v>20000</v>
      </c>
      <c r="T102" s="1332" t="s">
        <v>682</v>
      </c>
      <c r="U102" s="204">
        <v>1000</v>
      </c>
      <c r="V102" s="204">
        <v>4600</v>
      </c>
      <c r="W102" s="1337" t="s">
        <v>682</v>
      </c>
      <c r="X102" s="1337" t="s">
        <v>682</v>
      </c>
      <c r="Y102" s="784" t="s">
        <v>682</v>
      </c>
      <c r="Z102" s="203" t="s">
        <v>682</v>
      </c>
      <c r="AA102" s="277">
        <v>47.08</v>
      </c>
      <c r="AB102" s="277">
        <v>423.7</v>
      </c>
      <c r="AC102" s="277">
        <v>3955</v>
      </c>
      <c r="AD102" s="277">
        <v>22830</v>
      </c>
      <c r="AE102" s="277">
        <v>10830</v>
      </c>
      <c r="AF102" s="277" t="s">
        <v>682</v>
      </c>
      <c r="AG102" s="277" t="s">
        <v>682</v>
      </c>
      <c r="AH102" s="277" t="s">
        <v>682</v>
      </c>
      <c r="AI102" s="277">
        <v>753.3</v>
      </c>
      <c r="AJ102" s="277">
        <v>659.1</v>
      </c>
      <c r="AK102" s="277">
        <v>5414</v>
      </c>
      <c r="AL102" s="277">
        <v>3296</v>
      </c>
      <c r="AM102" s="205" t="s">
        <v>682</v>
      </c>
      <c r="AN102" s="207"/>
      <c r="AO102" s="207"/>
      <c r="AP102" s="203" t="str">
        <f t="shared" si="173"/>
        <v>-</v>
      </c>
      <c r="AQ102" s="204">
        <f t="shared" si="174"/>
        <v>47.08</v>
      </c>
      <c r="AR102" s="204">
        <f t="shared" si="175"/>
        <v>423.7</v>
      </c>
      <c r="AS102" s="204">
        <f t="shared" si="176"/>
        <v>3955</v>
      </c>
      <c r="AT102" s="204">
        <f t="shared" si="177"/>
        <v>22830</v>
      </c>
      <c r="AU102" s="204">
        <f t="shared" si="178"/>
        <v>10830</v>
      </c>
      <c r="AV102" s="204" t="str">
        <f t="shared" si="179"/>
        <v>-</v>
      </c>
      <c r="AW102" s="204" t="str">
        <f t="shared" si="180"/>
        <v>-</v>
      </c>
      <c r="AX102" s="204" t="str">
        <f t="shared" si="181"/>
        <v>-</v>
      </c>
      <c r="AY102" s="204">
        <f t="shared" si="182"/>
        <v>753.3</v>
      </c>
      <c r="AZ102" s="204">
        <f t="shared" si="183"/>
        <v>659.1</v>
      </c>
      <c r="BA102" s="204">
        <f t="shared" si="184"/>
        <v>5414</v>
      </c>
      <c r="BB102" s="204">
        <f t="shared" si="185"/>
        <v>3296</v>
      </c>
      <c r="BC102" s="205" t="str">
        <f t="shared" si="186"/>
        <v>-</v>
      </c>
      <c r="BD102" s="289">
        <v>1.87</v>
      </c>
      <c r="BE102" s="277">
        <v>227</v>
      </c>
      <c r="BF102" s="277">
        <v>8.9049999999999994</v>
      </c>
      <c r="BG102" s="277">
        <v>132.5</v>
      </c>
      <c r="BH102" s="277">
        <v>95</v>
      </c>
      <c r="BI102" s="288">
        <v>75</v>
      </c>
      <c r="BJ102" s="290"/>
    </row>
    <row r="103" spans="1:62" hidden="1" outlineLevel="1" x14ac:dyDescent="0.3">
      <c r="A103" s="433"/>
      <c r="P103" s="259" t="s">
        <v>208</v>
      </c>
      <c r="Q103" s="259"/>
      <c r="R103" s="283">
        <v>20000</v>
      </c>
      <c r="S103" s="270">
        <v>20000</v>
      </c>
      <c r="T103" s="1332" t="s">
        <v>682</v>
      </c>
      <c r="U103" s="204">
        <v>1000</v>
      </c>
      <c r="V103" s="204">
        <v>4200</v>
      </c>
      <c r="W103" s="1337" t="s">
        <v>682</v>
      </c>
      <c r="X103" s="1337" t="s">
        <v>682</v>
      </c>
      <c r="Y103" s="784" t="s">
        <v>682</v>
      </c>
      <c r="Z103" s="203" t="s">
        <v>682</v>
      </c>
      <c r="AA103" s="277">
        <v>43.56</v>
      </c>
      <c r="AB103" s="277">
        <v>392</v>
      </c>
      <c r="AC103" s="277">
        <v>3659</v>
      </c>
      <c r="AD103" s="277">
        <v>21130</v>
      </c>
      <c r="AE103" s="277">
        <v>10020</v>
      </c>
      <c r="AF103" s="277" t="s">
        <v>682</v>
      </c>
      <c r="AG103" s="277" t="s">
        <v>682</v>
      </c>
      <c r="AH103" s="277" t="s">
        <v>682</v>
      </c>
      <c r="AI103" s="277">
        <v>697</v>
      </c>
      <c r="AJ103" s="277">
        <v>609.79999999999995</v>
      </c>
      <c r="AK103" s="277">
        <v>5009</v>
      </c>
      <c r="AL103" s="277">
        <v>3049</v>
      </c>
      <c r="AM103" s="205" t="s">
        <v>682</v>
      </c>
      <c r="AN103" s="207"/>
      <c r="AO103" s="207"/>
      <c r="AP103" s="203" t="str">
        <f t="shared" si="173"/>
        <v>-</v>
      </c>
      <c r="AQ103" s="204">
        <f t="shared" si="174"/>
        <v>43.56</v>
      </c>
      <c r="AR103" s="204">
        <f t="shared" si="175"/>
        <v>392</v>
      </c>
      <c r="AS103" s="204">
        <f t="shared" si="176"/>
        <v>3659</v>
      </c>
      <c r="AT103" s="204">
        <f t="shared" si="177"/>
        <v>21130</v>
      </c>
      <c r="AU103" s="204">
        <f t="shared" si="178"/>
        <v>10020</v>
      </c>
      <c r="AV103" s="204" t="str">
        <f t="shared" si="179"/>
        <v>-</v>
      </c>
      <c r="AW103" s="204" t="str">
        <f t="shared" si="180"/>
        <v>-</v>
      </c>
      <c r="AX103" s="204" t="str">
        <f t="shared" si="181"/>
        <v>-</v>
      </c>
      <c r="AY103" s="204">
        <f t="shared" si="182"/>
        <v>697</v>
      </c>
      <c r="AZ103" s="204">
        <f t="shared" si="183"/>
        <v>609.79999999999995</v>
      </c>
      <c r="BA103" s="204">
        <f t="shared" si="184"/>
        <v>5009</v>
      </c>
      <c r="BB103" s="204">
        <f t="shared" si="185"/>
        <v>3049</v>
      </c>
      <c r="BC103" s="205" t="str">
        <f t="shared" si="186"/>
        <v>-</v>
      </c>
      <c r="BD103" s="285">
        <v>0.33</v>
      </c>
      <c r="BE103" s="286">
        <v>37.5</v>
      </c>
      <c r="BF103" s="286">
        <v>1.5</v>
      </c>
      <c r="BG103" s="286">
        <v>22</v>
      </c>
      <c r="BH103" s="286">
        <v>16</v>
      </c>
      <c r="BI103" s="287">
        <v>12</v>
      </c>
      <c r="BJ103" s="268"/>
    </row>
    <row r="104" spans="1:62" hidden="1" outlineLevel="1" x14ac:dyDescent="0.3">
      <c r="A104" s="433"/>
      <c r="P104" s="259" t="s">
        <v>209</v>
      </c>
      <c r="Q104" s="259"/>
      <c r="R104" s="284">
        <v>20000</v>
      </c>
      <c r="S104" s="288">
        <v>20000</v>
      </c>
      <c r="T104" s="1332" t="s">
        <v>682</v>
      </c>
      <c r="U104" s="204">
        <v>1000</v>
      </c>
      <c r="V104" s="204">
        <v>20000</v>
      </c>
      <c r="W104" s="1337" t="s">
        <v>682</v>
      </c>
      <c r="X104" s="1337" t="s">
        <v>682</v>
      </c>
      <c r="Y104" s="784" t="s">
        <v>682</v>
      </c>
      <c r="Z104" s="203" t="s">
        <v>682</v>
      </c>
      <c r="AA104" s="277">
        <v>360</v>
      </c>
      <c r="AB104" s="277">
        <v>3240</v>
      </c>
      <c r="AC104" s="277">
        <v>30240</v>
      </c>
      <c r="AD104" s="277">
        <v>174600</v>
      </c>
      <c r="AE104" s="277">
        <v>82800</v>
      </c>
      <c r="AF104" s="277" t="s">
        <v>682</v>
      </c>
      <c r="AG104" s="277" t="s">
        <v>682</v>
      </c>
      <c r="AH104" s="277" t="s">
        <v>682</v>
      </c>
      <c r="AI104" s="277">
        <v>5760</v>
      </c>
      <c r="AJ104" s="277">
        <v>5040</v>
      </c>
      <c r="AK104" s="277">
        <v>41400</v>
      </c>
      <c r="AL104" s="277">
        <v>25200</v>
      </c>
      <c r="AM104" s="205" t="s">
        <v>682</v>
      </c>
      <c r="AN104" s="207"/>
      <c r="AO104" s="207"/>
      <c r="AP104" s="203" t="str">
        <f t="shared" si="173"/>
        <v>-</v>
      </c>
      <c r="AQ104" s="204">
        <f t="shared" si="174"/>
        <v>360</v>
      </c>
      <c r="AR104" s="204">
        <f t="shared" si="175"/>
        <v>3240</v>
      </c>
      <c r="AS104" s="204">
        <f t="shared" si="176"/>
        <v>30240</v>
      </c>
      <c r="AT104" s="204">
        <f t="shared" si="177"/>
        <v>174600</v>
      </c>
      <c r="AU104" s="204">
        <f t="shared" si="178"/>
        <v>82800</v>
      </c>
      <c r="AV104" s="204" t="str">
        <f t="shared" si="179"/>
        <v>-</v>
      </c>
      <c r="AW104" s="204" t="str">
        <f t="shared" si="180"/>
        <v>-</v>
      </c>
      <c r="AX104" s="204" t="str">
        <f t="shared" si="181"/>
        <v>-</v>
      </c>
      <c r="AY104" s="204">
        <f t="shared" si="182"/>
        <v>5760</v>
      </c>
      <c r="AZ104" s="204">
        <f t="shared" si="183"/>
        <v>5040</v>
      </c>
      <c r="BA104" s="204">
        <f t="shared" si="184"/>
        <v>41400</v>
      </c>
      <c r="BB104" s="204">
        <f t="shared" si="185"/>
        <v>25200</v>
      </c>
      <c r="BC104" s="205" t="str">
        <f t="shared" si="186"/>
        <v>-</v>
      </c>
      <c r="BD104" s="289">
        <v>31.5</v>
      </c>
      <c r="BE104" s="277">
        <v>6000</v>
      </c>
      <c r="BF104" s="277">
        <v>127.5</v>
      </c>
      <c r="BG104" s="277">
        <v>8000</v>
      </c>
      <c r="BH104" s="277">
        <v>1650</v>
      </c>
      <c r="BI104" s="288">
        <v>1050</v>
      </c>
      <c r="BJ104" s="290"/>
    </row>
    <row r="105" spans="1:62" hidden="1" outlineLevel="1" x14ac:dyDescent="0.3">
      <c r="A105" s="433"/>
      <c r="P105" s="259" t="s">
        <v>210</v>
      </c>
      <c r="Q105" s="259"/>
      <c r="R105" s="284">
        <v>20000</v>
      </c>
      <c r="S105" s="288">
        <v>20000</v>
      </c>
      <c r="T105" s="1332" t="s">
        <v>682</v>
      </c>
      <c r="U105" s="204">
        <v>1000</v>
      </c>
      <c r="V105" s="204">
        <v>20000</v>
      </c>
      <c r="W105" s="1337" t="s">
        <v>682</v>
      </c>
      <c r="X105" s="1337" t="s">
        <v>682</v>
      </c>
      <c r="Y105" s="784" t="s">
        <v>682</v>
      </c>
      <c r="Z105" s="203" t="s">
        <v>682</v>
      </c>
      <c r="AA105" s="277">
        <v>360</v>
      </c>
      <c r="AB105" s="277">
        <v>3240</v>
      </c>
      <c r="AC105" s="277">
        <v>30240</v>
      </c>
      <c r="AD105" s="277">
        <v>174600</v>
      </c>
      <c r="AE105" s="277">
        <v>82800</v>
      </c>
      <c r="AF105" s="277" t="s">
        <v>682</v>
      </c>
      <c r="AG105" s="277" t="s">
        <v>682</v>
      </c>
      <c r="AH105" s="277" t="s">
        <v>682</v>
      </c>
      <c r="AI105" s="277">
        <v>5760</v>
      </c>
      <c r="AJ105" s="277">
        <v>5040</v>
      </c>
      <c r="AK105" s="277">
        <v>41400</v>
      </c>
      <c r="AL105" s="277">
        <v>25200</v>
      </c>
      <c r="AM105" s="205" t="s">
        <v>682</v>
      </c>
      <c r="AN105" s="207"/>
      <c r="AO105" s="207"/>
      <c r="AP105" s="203" t="str">
        <f t="shared" si="173"/>
        <v>-</v>
      </c>
      <c r="AQ105" s="204">
        <f t="shared" si="174"/>
        <v>360</v>
      </c>
      <c r="AR105" s="204">
        <f t="shared" si="175"/>
        <v>3240</v>
      </c>
      <c r="AS105" s="204">
        <f t="shared" si="176"/>
        <v>30240</v>
      </c>
      <c r="AT105" s="204">
        <f t="shared" si="177"/>
        <v>174600</v>
      </c>
      <c r="AU105" s="204">
        <f t="shared" si="178"/>
        <v>82800</v>
      </c>
      <c r="AV105" s="204" t="str">
        <f t="shared" si="179"/>
        <v>-</v>
      </c>
      <c r="AW105" s="204" t="str">
        <f t="shared" si="180"/>
        <v>-</v>
      </c>
      <c r="AX105" s="204" t="str">
        <f t="shared" si="181"/>
        <v>-</v>
      </c>
      <c r="AY105" s="204">
        <f t="shared" si="182"/>
        <v>5760</v>
      </c>
      <c r="AZ105" s="204">
        <f t="shared" si="183"/>
        <v>5040</v>
      </c>
      <c r="BA105" s="204">
        <f t="shared" si="184"/>
        <v>41400</v>
      </c>
      <c r="BB105" s="204">
        <f t="shared" si="185"/>
        <v>25200</v>
      </c>
      <c r="BC105" s="205" t="str">
        <f t="shared" si="186"/>
        <v>-</v>
      </c>
      <c r="BD105" s="289">
        <v>15.1</v>
      </c>
      <c r="BE105" s="277">
        <v>1725</v>
      </c>
      <c r="BF105" s="277">
        <v>60.3</v>
      </c>
      <c r="BG105" s="277">
        <v>875</v>
      </c>
      <c r="BH105" s="277">
        <v>819</v>
      </c>
      <c r="BI105" s="288">
        <v>490</v>
      </c>
      <c r="BJ105" s="290"/>
    </row>
    <row r="106" spans="1:62" hidden="1" outlineLevel="1" x14ac:dyDescent="0.3">
      <c r="A106" s="433"/>
      <c r="P106" s="259" t="s">
        <v>211</v>
      </c>
      <c r="Q106" s="259"/>
      <c r="R106" s="283">
        <v>7800</v>
      </c>
      <c r="S106" s="270">
        <v>7600</v>
      </c>
      <c r="T106" s="1332" t="s">
        <v>682</v>
      </c>
      <c r="U106" s="204">
        <v>190</v>
      </c>
      <c r="V106" s="204">
        <v>740</v>
      </c>
      <c r="W106" s="1337" t="s">
        <v>682</v>
      </c>
      <c r="X106" s="1337" t="s">
        <v>682</v>
      </c>
      <c r="Y106" s="784" t="s">
        <v>682</v>
      </c>
      <c r="Z106" s="203" t="s">
        <v>682</v>
      </c>
      <c r="AA106" s="277">
        <v>7.6</v>
      </c>
      <c r="AB106" s="277">
        <v>68.599999999999994</v>
      </c>
      <c r="AC106" s="277">
        <v>640.5</v>
      </c>
      <c r="AD106" s="277">
        <v>3698</v>
      </c>
      <c r="AE106" s="277">
        <v>1754</v>
      </c>
      <c r="AF106" s="277" t="s">
        <v>682</v>
      </c>
      <c r="AG106" s="277" t="s">
        <v>682</v>
      </c>
      <c r="AH106" s="277" t="s">
        <v>682</v>
      </c>
      <c r="AI106" s="277">
        <v>122</v>
      </c>
      <c r="AJ106" s="277">
        <v>106.8</v>
      </c>
      <c r="AK106" s="277">
        <v>876.9</v>
      </c>
      <c r="AL106" s="277">
        <v>533.79999999999995</v>
      </c>
      <c r="AM106" s="205" t="s">
        <v>682</v>
      </c>
      <c r="AN106" s="207"/>
      <c r="AO106" s="207"/>
      <c r="AP106" s="203" t="str">
        <f t="shared" si="173"/>
        <v>-</v>
      </c>
      <c r="AQ106" s="204">
        <f t="shared" si="174"/>
        <v>7.6</v>
      </c>
      <c r="AR106" s="204">
        <f t="shared" si="175"/>
        <v>68.599999999999994</v>
      </c>
      <c r="AS106" s="204">
        <f t="shared" si="176"/>
        <v>640.5</v>
      </c>
      <c r="AT106" s="204">
        <f t="shared" si="177"/>
        <v>3698</v>
      </c>
      <c r="AU106" s="204">
        <f t="shared" si="178"/>
        <v>1754</v>
      </c>
      <c r="AV106" s="204" t="str">
        <f t="shared" si="179"/>
        <v>-</v>
      </c>
      <c r="AW106" s="204" t="str">
        <f t="shared" si="180"/>
        <v>-</v>
      </c>
      <c r="AX106" s="204" t="str">
        <f t="shared" si="181"/>
        <v>-</v>
      </c>
      <c r="AY106" s="204">
        <f t="shared" si="182"/>
        <v>122</v>
      </c>
      <c r="AZ106" s="204">
        <f t="shared" si="183"/>
        <v>106.8</v>
      </c>
      <c r="BA106" s="204">
        <f t="shared" si="184"/>
        <v>876.9</v>
      </c>
      <c r="BB106" s="204">
        <f t="shared" si="185"/>
        <v>533.79999999999995</v>
      </c>
      <c r="BC106" s="205" t="str">
        <f t="shared" si="186"/>
        <v>-</v>
      </c>
      <c r="BD106" s="285">
        <v>0.28999999999999998</v>
      </c>
      <c r="BE106" s="286">
        <v>33.5</v>
      </c>
      <c r="BF106" s="286">
        <v>1.35</v>
      </c>
      <c r="BG106" s="286">
        <v>20</v>
      </c>
      <c r="BH106" s="286">
        <v>14</v>
      </c>
      <c r="BI106" s="287">
        <v>12</v>
      </c>
      <c r="BJ106" s="268"/>
    </row>
    <row r="107" spans="1:62" hidden="1" outlineLevel="1" x14ac:dyDescent="0.3">
      <c r="A107" s="433"/>
      <c r="P107" s="259" t="s">
        <v>212</v>
      </c>
      <c r="Q107" s="259"/>
      <c r="R107" s="278">
        <v>14000</v>
      </c>
      <c r="S107" s="288">
        <v>14000</v>
      </c>
      <c r="T107" s="1331" t="s">
        <v>682</v>
      </c>
      <c r="U107" s="204">
        <v>360</v>
      </c>
      <c r="V107" s="204">
        <v>1400</v>
      </c>
      <c r="W107" s="1337" t="s">
        <v>682</v>
      </c>
      <c r="X107" s="1337" t="s">
        <v>682</v>
      </c>
      <c r="Y107" s="784" t="s">
        <v>682</v>
      </c>
      <c r="Z107" s="203" t="s">
        <v>682</v>
      </c>
      <c r="AA107" s="280">
        <v>14.4</v>
      </c>
      <c r="AB107" s="280">
        <v>129.9</v>
      </c>
      <c r="AC107" s="280">
        <v>1213</v>
      </c>
      <c r="AD107" s="280">
        <v>7002</v>
      </c>
      <c r="AE107" s="280">
        <v>3321</v>
      </c>
      <c r="AF107" s="280" t="s">
        <v>682</v>
      </c>
      <c r="AG107" s="280" t="s">
        <v>682</v>
      </c>
      <c r="AH107" s="280" t="s">
        <v>682</v>
      </c>
      <c r="AI107" s="280">
        <v>231</v>
      </c>
      <c r="AJ107" s="280">
        <v>202.1</v>
      </c>
      <c r="AK107" s="280">
        <v>1660</v>
      </c>
      <c r="AL107" s="280">
        <v>1011</v>
      </c>
      <c r="AM107" s="205" t="s">
        <v>682</v>
      </c>
      <c r="AN107" s="207"/>
      <c r="AO107" s="207"/>
      <c r="AP107" s="203" t="str">
        <f t="shared" si="173"/>
        <v>-</v>
      </c>
      <c r="AQ107" s="204">
        <f t="shared" si="174"/>
        <v>14.4</v>
      </c>
      <c r="AR107" s="204">
        <f t="shared" si="175"/>
        <v>129.9</v>
      </c>
      <c r="AS107" s="204">
        <f t="shared" si="176"/>
        <v>1213</v>
      </c>
      <c r="AT107" s="204">
        <f t="shared" si="177"/>
        <v>7002</v>
      </c>
      <c r="AU107" s="204">
        <f t="shared" si="178"/>
        <v>3321</v>
      </c>
      <c r="AV107" s="204" t="str">
        <f t="shared" si="179"/>
        <v>-</v>
      </c>
      <c r="AW107" s="204" t="str">
        <f t="shared" si="180"/>
        <v>-</v>
      </c>
      <c r="AX107" s="204" t="str">
        <f t="shared" si="181"/>
        <v>-</v>
      </c>
      <c r="AY107" s="204">
        <f t="shared" si="182"/>
        <v>231</v>
      </c>
      <c r="AZ107" s="204">
        <f t="shared" si="183"/>
        <v>202.1</v>
      </c>
      <c r="BA107" s="204">
        <f t="shared" si="184"/>
        <v>1660</v>
      </c>
      <c r="BB107" s="204">
        <f t="shared" si="185"/>
        <v>1011</v>
      </c>
      <c r="BC107" s="205" t="str">
        <f t="shared" si="186"/>
        <v>-</v>
      </c>
      <c r="BD107" s="279">
        <v>0.48499999999999999</v>
      </c>
      <c r="BE107" s="280">
        <v>59.5</v>
      </c>
      <c r="BF107" s="280">
        <v>2.5</v>
      </c>
      <c r="BG107" s="280">
        <v>35</v>
      </c>
      <c r="BH107" s="280">
        <v>25</v>
      </c>
      <c r="BI107" s="281">
        <v>22.5</v>
      </c>
      <c r="BJ107" s="282"/>
    </row>
    <row r="108" spans="1:62" hidden="1" outlineLevel="1" x14ac:dyDescent="0.3">
      <c r="A108" s="433"/>
      <c r="P108" s="259" t="s">
        <v>213</v>
      </c>
      <c r="Q108" s="259"/>
      <c r="R108" s="283">
        <v>3400</v>
      </c>
      <c r="S108" s="270">
        <v>3300</v>
      </c>
      <c r="T108" s="1332" t="s">
        <v>682</v>
      </c>
      <c r="U108" s="204">
        <v>84</v>
      </c>
      <c r="V108" s="204">
        <v>320</v>
      </c>
      <c r="W108" s="1337" t="s">
        <v>682</v>
      </c>
      <c r="X108" s="1337" t="s">
        <v>682</v>
      </c>
      <c r="Y108" s="784" t="s">
        <v>682</v>
      </c>
      <c r="Z108" s="203" t="s">
        <v>682</v>
      </c>
      <c r="AA108" s="277">
        <v>3.3439999999999999</v>
      </c>
      <c r="AB108" s="277">
        <v>30.18</v>
      </c>
      <c r="AC108" s="277">
        <v>281.8</v>
      </c>
      <c r="AD108" s="277">
        <v>1627</v>
      </c>
      <c r="AE108" s="277">
        <v>771.8</v>
      </c>
      <c r="AF108" s="277" t="s">
        <v>682</v>
      </c>
      <c r="AG108" s="277" t="s">
        <v>682</v>
      </c>
      <c r="AH108" s="277" t="s">
        <v>682</v>
      </c>
      <c r="AI108" s="277">
        <v>53.68</v>
      </c>
      <c r="AJ108" s="277">
        <v>46.99</v>
      </c>
      <c r="AK108" s="277">
        <v>385.8</v>
      </c>
      <c r="AL108" s="277">
        <v>234.9</v>
      </c>
      <c r="AM108" s="205" t="s">
        <v>682</v>
      </c>
      <c r="AN108" s="207"/>
      <c r="AO108" s="207"/>
      <c r="AP108" s="203" t="str">
        <f t="shared" si="173"/>
        <v>-</v>
      </c>
      <c r="AQ108" s="204">
        <f t="shared" si="174"/>
        <v>3.3439999999999999</v>
      </c>
      <c r="AR108" s="204">
        <f t="shared" si="175"/>
        <v>30.18</v>
      </c>
      <c r="AS108" s="204">
        <f t="shared" si="176"/>
        <v>281.8</v>
      </c>
      <c r="AT108" s="204">
        <f t="shared" si="177"/>
        <v>1627</v>
      </c>
      <c r="AU108" s="204">
        <f t="shared" si="178"/>
        <v>771.8</v>
      </c>
      <c r="AV108" s="204" t="str">
        <f t="shared" si="179"/>
        <v>-</v>
      </c>
      <c r="AW108" s="204" t="str">
        <f t="shared" si="180"/>
        <v>-</v>
      </c>
      <c r="AX108" s="204" t="str">
        <f t="shared" si="181"/>
        <v>-</v>
      </c>
      <c r="AY108" s="204">
        <f t="shared" si="182"/>
        <v>53.68</v>
      </c>
      <c r="AZ108" s="204">
        <f t="shared" si="183"/>
        <v>46.99</v>
      </c>
      <c r="BA108" s="204">
        <f t="shared" si="184"/>
        <v>385.8</v>
      </c>
      <c r="BB108" s="204">
        <f t="shared" si="185"/>
        <v>234.9</v>
      </c>
      <c r="BC108" s="205" t="str">
        <f t="shared" si="186"/>
        <v>-</v>
      </c>
      <c r="BD108" s="289">
        <v>0.216</v>
      </c>
      <c r="BE108" s="277">
        <v>26.2</v>
      </c>
      <c r="BF108" s="277">
        <v>1.02</v>
      </c>
      <c r="BG108" s="277">
        <v>15</v>
      </c>
      <c r="BH108" s="277">
        <v>10.53</v>
      </c>
      <c r="BI108" s="288">
        <v>9</v>
      </c>
      <c r="BJ108" s="290"/>
    </row>
    <row r="109" spans="1:62" hidden="1" outlineLevel="1" x14ac:dyDescent="0.3">
      <c r="A109" s="433"/>
      <c r="P109" s="259" t="s">
        <v>214</v>
      </c>
      <c r="Q109" s="259"/>
      <c r="R109" s="284">
        <v>2000</v>
      </c>
      <c r="S109" s="288">
        <v>20000</v>
      </c>
      <c r="T109" s="1332" t="s">
        <v>682</v>
      </c>
      <c r="U109" s="204">
        <v>1000</v>
      </c>
      <c r="V109" s="204">
        <v>4600</v>
      </c>
      <c r="W109" s="1337" t="s">
        <v>682</v>
      </c>
      <c r="X109" s="1337" t="s">
        <v>682</v>
      </c>
      <c r="Y109" s="784" t="s">
        <v>682</v>
      </c>
      <c r="Z109" s="203" t="s">
        <v>682</v>
      </c>
      <c r="AA109" s="277">
        <v>36.49</v>
      </c>
      <c r="AB109" s="277">
        <v>328.4</v>
      </c>
      <c r="AC109" s="277">
        <v>3065</v>
      </c>
      <c r="AD109" s="277">
        <v>17690</v>
      </c>
      <c r="AE109" s="277">
        <v>8393</v>
      </c>
      <c r="AF109" s="277" t="s">
        <v>682</v>
      </c>
      <c r="AG109" s="277" t="s">
        <v>682</v>
      </c>
      <c r="AH109" s="277" t="s">
        <v>682</v>
      </c>
      <c r="AI109" s="277">
        <v>583.79999999999995</v>
      </c>
      <c r="AJ109" s="277">
        <v>510.8</v>
      </c>
      <c r="AK109" s="277">
        <v>4196</v>
      </c>
      <c r="AL109" s="277">
        <v>2554</v>
      </c>
      <c r="AM109" s="205" t="s">
        <v>682</v>
      </c>
      <c r="AN109" s="207"/>
      <c r="AO109" s="207"/>
      <c r="AP109" s="203" t="str">
        <f t="shared" si="173"/>
        <v>-</v>
      </c>
      <c r="AQ109" s="204">
        <f t="shared" si="174"/>
        <v>36.49</v>
      </c>
      <c r="AR109" s="204">
        <f t="shared" si="175"/>
        <v>328.4</v>
      </c>
      <c r="AS109" s="204">
        <f t="shared" si="176"/>
        <v>3065</v>
      </c>
      <c r="AT109" s="204">
        <f t="shared" si="177"/>
        <v>17690</v>
      </c>
      <c r="AU109" s="204">
        <f t="shared" si="178"/>
        <v>8393</v>
      </c>
      <c r="AV109" s="204" t="str">
        <f t="shared" si="179"/>
        <v>-</v>
      </c>
      <c r="AW109" s="204" t="str">
        <f t="shared" si="180"/>
        <v>-</v>
      </c>
      <c r="AX109" s="204" t="str">
        <f t="shared" si="181"/>
        <v>-</v>
      </c>
      <c r="AY109" s="204">
        <f t="shared" si="182"/>
        <v>583.79999999999995</v>
      </c>
      <c r="AZ109" s="204">
        <f t="shared" si="183"/>
        <v>510.8</v>
      </c>
      <c r="BA109" s="204">
        <f t="shared" si="184"/>
        <v>4196</v>
      </c>
      <c r="BB109" s="204">
        <f t="shared" si="185"/>
        <v>2554</v>
      </c>
      <c r="BC109" s="205" t="str">
        <f t="shared" si="186"/>
        <v>-</v>
      </c>
      <c r="BD109" s="289">
        <v>1.42</v>
      </c>
      <c r="BE109" s="277">
        <v>172.5</v>
      </c>
      <c r="BF109" s="277">
        <v>6.6619999999999999</v>
      </c>
      <c r="BG109" s="277">
        <v>102</v>
      </c>
      <c r="BH109" s="277">
        <v>68.5</v>
      </c>
      <c r="BI109" s="288">
        <v>59.5</v>
      </c>
      <c r="BJ109" s="290"/>
    </row>
    <row r="110" spans="1:62" hidden="1" outlineLevel="1" x14ac:dyDescent="0.3">
      <c r="A110" s="433"/>
      <c r="P110" s="259" t="s">
        <v>215</v>
      </c>
      <c r="Q110" s="259"/>
      <c r="R110" s="284">
        <v>20000</v>
      </c>
      <c r="S110" s="288">
        <v>20000</v>
      </c>
      <c r="T110" s="1332" t="s">
        <v>682</v>
      </c>
      <c r="U110" s="204">
        <v>1000</v>
      </c>
      <c r="V110" s="204">
        <v>4200</v>
      </c>
      <c r="W110" s="1337" t="s">
        <v>682</v>
      </c>
      <c r="X110" s="1337" t="s">
        <v>682</v>
      </c>
      <c r="Y110" s="784" t="s">
        <v>682</v>
      </c>
      <c r="Z110" s="203" t="s">
        <v>682</v>
      </c>
      <c r="AA110" s="277">
        <v>31.4</v>
      </c>
      <c r="AB110" s="277">
        <v>282.2</v>
      </c>
      <c r="AC110" s="277">
        <v>2635</v>
      </c>
      <c r="AD110" s="277">
        <v>15210</v>
      </c>
      <c r="AE110" s="277">
        <v>7214</v>
      </c>
      <c r="AF110" s="277" t="s">
        <v>682</v>
      </c>
      <c r="AG110" s="277" t="s">
        <v>682</v>
      </c>
      <c r="AH110" s="277" t="s">
        <v>682</v>
      </c>
      <c r="AI110" s="277">
        <v>501.8</v>
      </c>
      <c r="AJ110" s="277">
        <v>439.1</v>
      </c>
      <c r="AK110" s="277">
        <v>3607</v>
      </c>
      <c r="AL110" s="277">
        <v>2195</v>
      </c>
      <c r="AM110" s="205" t="s">
        <v>682</v>
      </c>
      <c r="AN110" s="207"/>
      <c r="AO110" s="207"/>
      <c r="AP110" s="203" t="str">
        <f t="shared" si="173"/>
        <v>-</v>
      </c>
      <c r="AQ110" s="204">
        <f t="shared" si="174"/>
        <v>31.4</v>
      </c>
      <c r="AR110" s="204">
        <f t="shared" si="175"/>
        <v>282.2</v>
      </c>
      <c r="AS110" s="204">
        <f t="shared" si="176"/>
        <v>2635</v>
      </c>
      <c r="AT110" s="204">
        <f t="shared" si="177"/>
        <v>15210</v>
      </c>
      <c r="AU110" s="204">
        <f t="shared" si="178"/>
        <v>7214</v>
      </c>
      <c r="AV110" s="204" t="str">
        <f t="shared" si="179"/>
        <v>-</v>
      </c>
      <c r="AW110" s="204" t="str">
        <f t="shared" si="180"/>
        <v>-</v>
      </c>
      <c r="AX110" s="204" t="str">
        <f t="shared" si="181"/>
        <v>-</v>
      </c>
      <c r="AY110" s="204">
        <f t="shared" si="182"/>
        <v>501.8</v>
      </c>
      <c r="AZ110" s="204">
        <f t="shared" si="183"/>
        <v>439.1</v>
      </c>
      <c r="BA110" s="204">
        <f t="shared" si="184"/>
        <v>3607</v>
      </c>
      <c r="BB110" s="204">
        <f t="shared" si="185"/>
        <v>2195</v>
      </c>
      <c r="BC110" s="205" t="str">
        <f t="shared" si="186"/>
        <v>-</v>
      </c>
      <c r="BD110" s="289">
        <v>1.2</v>
      </c>
      <c r="BE110" s="277">
        <v>147</v>
      </c>
      <c r="BF110" s="277">
        <v>5.75</v>
      </c>
      <c r="BG110" s="277">
        <v>87</v>
      </c>
      <c r="BH110" s="277">
        <v>57</v>
      </c>
      <c r="BI110" s="288">
        <v>49</v>
      </c>
      <c r="BJ110" s="290"/>
    </row>
    <row r="111" spans="1:62" hidden="1" outlineLevel="1" x14ac:dyDescent="0.3">
      <c r="A111" s="433"/>
      <c r="P111" s="259" t="s">
        <v>216</v>
      </c>
      <c r="Q111" s="259"/>
      <c r="R111" s="284">
        <v>20000</v>
      </c>
      <c r="S111" s="288">
        <v>20000</v>
      </c>
      <c r="T111" s="1333" t="s">
        <v>682</v>
      </c>
      <c r="U111" s="204">
        <v>1000</v>
      </c>
      <c r="V111" s="204">
        <v>20000</v>
      </c>
      <c r="W111" s="1337" t="s">
        <v>682</v>
      </c>
      <c r="X111" s="1337" t="s">
        <v>682</v>
      </c>
      <c r="Y111" s="784" t="s">
        <v>682</v>
      </c>
      <c r="Z111" s="203" t="s">
        <v>682</v>
      </c>
      <c r="AA111" s="286">
        <v>360</v>
      </c>
      <c r="AB111" s="286">
        <v>3240</v>
      </c>
      <c r="AC111" s="286">
        <v>30240</v>
      </c>
      <c r="AD111" s="286">
        <v>174600</v>
      </c>
      <c r="AE111" s="286">
        <v>82800</v>
      </c>
      <c r="AF111" s="286" t="s">
        <v>682</v>
      </c>
      <c r="AG111" s="286" t="s">
        <v>682</v>
      </c>
      <c r="AH111" s="286" t="s">
        <v>682</v>
      </c>
      <c r="AI111" s="286">
        <v>5760</v>
      </c>
      <c r="AJ111" s="286">
        <v>5040</v>
      </c>
      <c r="AK111" s="286">
        <v>41400</v>
      </c>
      <c r="AL111" s="286">
        <v>25200</v>
      </c>
      <c r="AM111" s="205" t="s">
        <v>682</v>
      </c>
      <c r="AN111" s="207"/>
      <c r="AO111" s="207"/>
      <c r="AP111" s="203" t="str">
        <f t="shared" si="173"/>
        <v>-</v>
      </c>
      <c r="AQ111" s="204">
        <f t="shared" si="174"/>
        <v>360</v>
      </c>
      <c r="AR111" s="204">
        <f t="shared" si="175"/>
        <v>3240</v>
      </c>
      <c r="AS111" s="204">
        <f t="shared" si="176"/>
        <v>30240</v>
      </c>
      <c r="AT111" s="204">
        <f t="shared" si="177"/>
        <v>174600</v>
      </c>
      <c r="AU111" s="204">
        <f t="shared" si="178"/>
        <v>82800</v>
      </c>
      <c r="AV111" s="204" t="str">
        <f t="shared" si="179"/>
        <v>-</v>
      </c>
      <c r="AW111" s="204" t="str">
        <f t="shared" si="180"/>
        <v>-</v>
      </c>
      <c r="AX111" s="204" t="str">
        <f t="shared" si="181"/>
        <v>-</v>
      </c>
      <c r="AY111" s="204">
        <f t="shared" si="182"/>
        <v>5760</v>
      </c>
      <c r="AZ111" s="204">
        <f t="shared" si="183"/>
        <v>5040</v>
      </c>
      <c r="BA111" s="204">
        <f t="shared" si="184"/>
        <v>41400</v>
      </c>
      <c r="BB111" s="204">
        <f t="shared" si="185"/>
        <v>25200</v>
      </c>
      <c r="BC111" s="205" t="str">
        <f t="shared" si="186"/>
        <v>-</v>
      </c>
      <c r="BD111" s="289">
        <v>23</v>
      </c>
      <c r="BE111" s="277">
        <v>6000</v>
      </c>
      <c r="BF111" s="277">
        <v>110</v>
      </c>
      <c r="BG111" s="277">
        <v>8000</v>
      </c>
      <c r="BH111" s="277">
        <v>1125</v>
      </c>
      <c r="BI111" s="288">
        <v>990</v>
      </c>
      <c r="BJ111" s="290"/>
    </row>
    <row r="112" spans="1:62" hidden="1" outlineLevel="1" x14ac:dyDescent="0.3">
      <c r="A112" s="433"/>
      <c r="P112" s="259" t="s">
        <v>217</v>
      </c>
      <c r="Q112" s="259"/>
      <c r="R112" s="284">
        <v>20000</v>
      </c>
      <c r="S112" s="288">
        <v>20000</v>
      </c>
      <c r="T112" s="1333" t="s">
        <v>682</v>
      </c>
      <c r="U112" s="204">
        <v>1000</v>
      </c>
      <c r="V112" s="204">
        <v>20000</v>
      </c>
      <c r="W112" s="1337" t="s">
        <v>682</v>
      </c>
      <c r="X112" s="1337" t="s">
        <v>682</v>
      </c>
      <c r="Y112" s="784" t="s">
        <v>682</v>
      </c>
      <c r="Z112" s="203" t="s">
        <v>682</v>
      </c>
      <c r="AA112" s="286">
        <v>360</v>
      </c>
      <c r="AB112" s="286">
        <v>3240</v>
      </c>
      <c r="AC112" s="286">
        <v>30240</v>
      </c>
      <c r="AD112" s="286">
        <v>174600</v>
      </c>
      <c r="AE112" s="286">
        <v>82800</v>
      </c>
      <c r="AF112" s="286" t="s">
        <v>682</v>
      </c>
      <c r="AG112" s="286" t="s">
        <v>682</v>
      </c>
      <c r="AH112" s="286" t="s">
        <v>682</v>
      </c>
      <c r="AI112" s="286">
        <v>5760</v>
      </c>
      <c r="AJ112" s="286">
        <v>5040</v>
      </c>
      <c r="AK112" s="286">
        <v>41400</v>
      </c>
      <c r="AL112" s="286">
        <v>25200</v>
      </c>
      <c r="AM112" s="205" t="s">
        <v>682</v>
      </c>
      <c r="AN112" s="207"/>
      <c r="AO112" s="207"/>
      <c r="AP112" s="203" t="str">
        <f t="shared" si="173"/>
        <v>-</v>
      </c>
      <c r="AQ112" s="204">
        <f t="shared" si="174"/>
        <v>360</v>
      </c>
      <c r="AR112" s="204">
        <f t="shared" si="175"/>
        <v>3240</v>
      </c>
      <c r="AS112" s="204">
        <f t="shared" si="176"/>
        <v>30240</v>
      </c>
      <c r="AT112" s="204">
        <f t="shared" si="177"/>
        <v>174600</v>
      </c>
      <c r="AU112" s="204">
        <f t="shared" si="178"/>
        <v>82800</v>
      </c>
      <c r="AV112" s="204" t="str">
        <f t="shared" si="179"/>
        <v>-</v>
      </c>
      <c r="AW112" s="204" t="str">
        <f t="shared" si="180"/>
        <v>-</v>
      </c>
      <c r="AX112" s="204" t="str">
        <f t="shared" si="181"/>
        <v>-</v>
      </c>
      <c r="AY112" s="204">
        <f t="shared" si="182"/>
        <v>5760</v>
      </c>
      <c r="AZ112" s="204">
        <f t="shared" si="183"/>
        <v>5040</v>
      </c>
      <c r="BA112" s="204">
        <f t="shared" si="184"/>
        <v>41400</v>
      </c>
      <c r="BB112" s="204">
        <f t="shared" si="185"/>
        <v>25200</v>
      </c>
      <c r="BC112" s="205" t="str">
        <f t="shared" si="186"/>
        <v>-</v>
      </c>
      <c r="BD112" s="289">
        <v>11.5</v>
      </c>
      <c r="BE112" s="277">
        <v>1400</v>
      </c>
      <c r="BF112" s="277">
        <v>55.75</v>
      </c>
      <c r="BG112" s="277">
        <v>800</v>
      </c>
      <c r="BH112" s="277">
        <v>570</v>
      </c>
      <c r="BI112" s="288">
        <v>493</v>
      </c>
      <c r="BJ112" s="290"/>
    </row>
    <row r="113" spans="1:102" hidden="1" outlineLevel="1" x14ac:dyDescent="0.3">
      <c r="A113" s="433"/>
      <c r="P113" s="259" t="s">
        <v>218</v>
      </c>
      <c r="Q113" s="259"/>
      <c r="R113" s="269">
        <v>930</v>
      </c>
      <c r="S113" s="291">
        <v>910</v>
      </c>
      <c r="T113" s="1334" t="s">
        <v>682</v>
      </c>
      <c r="U113" s="204">
        <v>23</v>
      </c>
      <c r="V113" s="204">
        <v>90</v>
      </c>
      <c r="W113" s="1337" t="s">
        <v>682</v>
      </c>
      <c r="X113" s="1337" t="s">
        <v>682</v>
      </c>
      <c r="Y113" s="784" t="s">
        <v>682</v>
      </c>
      <c r="Z113" s="203" t="s">
        <v>682</v>
      </c>
      <c r="AA113" s="277">
        <v>0.92</v>
      </c>
      <c r="AB113" s="277">
        <v>8.25</v>
      </c>
      <c r="AC113" s="277">
        <v>77</v>
      </c>
      <c r="AD113" s="277">
        <v>444.6</v>
      </c>
      <c r="AE113" s="277">
        <v>210.8</v>
      </c>
      <c r="AF113" s="277" t="s">
        <v>682</v>
      </c>
      <c r="AG113" s="277" t="s">
        <v>682</v>
      </c>
      <c r="AH113" s="277" t="s">
        <v>682</v>
      </c>
      <c r="AI113" s="277">
        <v>14.67</v>
      </c>
      <c r="AJ113" s="277">
        <v>12.83</v>
      </c>
      <c r="AK113" s="277">
        <v>105.4</v>
      </c>
      <c r="AL113" s="277">
        <v>64.17</v>
      </c>
      <c r="AM113" s="205" t="s">
        <v>682</v>
      </c>
      <c r="AN113" s="207"/>
      <c r="AO113" s="207"/>
      <c r="AP113" s="203" t="str">
        <f t="shared" si="173"/>
        <v>-</v>
      </c>
      <c r="AQ113" s="204">
        <f t="shared" si="174"/>
        <v>0.92</v>
      </c>
      <c r="AR113" s="204">
        <f t="shared" si="175"/>
        <v>8.25</v>
      </c>
      <c r="AS113" s="204">
        <f t="shared" si="176"/>
        <v>77</v>
      </c>
      <c r="AT113" s="204">
        <f t="shared" si="177"/>
        <v>444.6</v>
      </c>
      <c r="AU113" s="204">
        <f t="shared" si="178"/>
        <v>210.8</v>
      </c>
      <c r="AV113" s="204" t="str">
        <f t="shared" si="179"/>
        <v>-</v>
      </c>
      <c r="AW113" s="204" t="str">
        <f t="shared" si="180"/>
        <v>-</v>
      </c>
      <c r="AX113" s="204" t="str">
        <f t="shared" si="181"/>
        <v>-</v>
      </c>
      <c r="AY113" s="204">
        <f t="shared" si="182"/>
        <v>14.67</v>
      </c>
      <c r="AZ113" s="204">
        <f t="shared" si="183"/>
        <v>12.83</v>
      </c>
      <c r="BA113" s="204">
        <f t="shared" si="184"/>
        <v>105.4</v>
      </c>
      <c r="BB113" s="204">
        <f t="shared" si="185"/>
        <v>64.17</v>
      </c>
      <c r="BC113" s="205" t="str">
        <f t="shared" si="186"/>
        <v>-</v>
      </c>
      <c r="BD113" s="285">
        <v>0.05</v>
      </c>
      <c r="BE113" s="286">
        <v>6</v>
      </c>
      <c r="BF113" s="286">
        <v>0.22</v>
      </c>
      <c r="BG113" s="286">
        <v>3.5</v>
      </c>
      <c r="BH113" s="286">
        <v>2.1</v>
      </c>
      <c r="BI113" s="287">
        <v>2</v>
      </c>
      <c r="BJ113" s="268"/>
    </row>
    <row r="114" spans="1:102" hidden="1" outlineLevel="1" x14ac:dyDescent="0.3">
      <c r="A114" s="433"/>
      <c r="P114" s="259" t="s">
        <v>219</v>
      </c>
      <c r="Q114" s="259"/>
      <c r="R114" s="269">
        <v>1600</v>
      </c>
      <c r="S114" s="291">
        <v>1600</v>
      </c>
      <c r="T114" s="1334" t="s">
        <v>682</v>
      </c>
      <c r="U114" s="204">
        <v>41</v>
      </c>
      <c r="V114" s="204">
        <v>160</v>
      </c>
      <c r="W114" s="1337" t="s">
        <v>682</v>
      </c>
      <c r="X114" s="1337" t="s">
        <v>682</v>
      </c>
      <c r="Y114" s="784" t="s">
        <v>682</v>
      </c>
      <c r="Z114" s="203" t="s">
        <v>682</v>
      </c>
      <c r="AA114" s="276">
        <v>1.643</v>
      </c>
      <c r="AB114" s="276">
        <v>14.79</v>
      </c>
      <c r="AC114" s="276">
        <v>138</v>
      </c>
      <c r="AD114" s="276">
        <v>796.8</v>
      </c>
      <c r="AE114" s="276">
        <v>377.9</v>
      </c>
      <c r="AF114" s="276" t="s">
        <v>682</v>
      </c>
      <c r="AG114" s="276" t="s">
        <v>682</v>
      </c>
      <c r="AH114" s="276" t="s">
        <v>682</v>
      </c>
      <c r="AI114" s="276">
        <v>26.29</v>
      </c>
      <c r="AJ114" s="276">
        <v>23</v>
      </c>
      <c r="AK114" s="276">
        <v>188.9</v>
      </c>
      <c r="AL114" s="276">
        <v>115</v>
      </c>
      <c r="AM114" s="205" t="s">
        <v>682</v>
      </c>
      <c r="AN114" s="207"/>
      <c r="AO114" s="207"/>
      <c r="AP114" s="203" t="str">
        <f t="shared" si="173"/>
        <v>-</v>
      </c>
      <c r="AQ114" s="204">
        <f t="shared" si="174"/>
        <v>1.643</v>
      </c>
      <c r="AR114" s="204">
        <f t="shared" si="175"/>
        <v>14.79</v>
      </c>
      <c r="AS114" s="204">
        <f t="shared" si="176"/>
        <v>138</v>
      </c>
      <c r="AT114" s="204">
        <f t="shared" si="177"/>
        <v>796.8</v>
      </c>
      <c r="AU114" s="204">
        <f t="shared" si="178"/>
        <v>377.9</v>
      </c>
      <c r="AV114" s="204" t="str">
        <f t="shared" si="179"/>
        <v>-</v>
      </c>
      <c r="AW114" s="204" t="str">
        <f t="shared" si="180"/>
        <v>-</v>
      </c>
      <c r="AX114" s="204" t="str">
        <f t="shared" si="181"/>
        <v>-</v>
      </c>
      <c r="AY114" s="204">
        <f t="shared" si="182"/>
        <v>26.29</v>
      </c>
      <c r="AZ114" s="204">
        <f t="shared" si="183"/>
        <v>23</v>
      </c>
      <c r="BA114" s="204">
        <f t="shared" si="184"/>
        <v>188.9</v>
      </c>
      <c r="BB114" s="204">
        <f t="shared" si="185"/>
        <v>115</v>
      </c>
      <c r="BC114" s="205" t="str">
        <f t="shared" si="186"/>
        <v>-</v>
      </c>
      <c r="BD114" s="292">
        <v>0.1</v>
      </c>
      <c r="BE114" s="240">
        <v>12.5</v>
      </c>
      <c r="BF114" s="240">
        <v>0.45</v>
      </c>
      <c r="BG114" s="240">
        <v>6.9</v>
      </c>
      <c r="BH114" s="240">
        <v>4.5</v>
      </c>
      <c r="BI114" s="241">
        <v>4.4000000000000004</v>
      </c>
      <c r="BJ114" s="232"/>
    </row>
    <row r="115" spans="1:102" hidden="1" outlineLevel="1" x14ac:dyDescent="0.3">
      <c r="A115" s="433"/>
      <c r="P115" s="259" t="s">
        <v>220</v>
      </c>
      <c r="Q115" s="259"/>
      <c r="R115" s="269">
        <v>790</v>
      </c>
      <c r="S115" s="291">
        <v>770</v>
      </c>
      <c r="T115" s="1334" t="s">
        <v>682</v>
      </c>
      <c r="U115" s="204">
        <v>21</v>
      </c>
      <c r="V115" s="204">
        <v>76</v>
      </c>
      <c r="W115" s="1337" t="s">
        <v>682</v>
      </c>
      <c r="X115" s="1337" t="s">
        <v>682</v>
      </c>
      <c r="Y115" s="784" t="s">
        <v>682</v>
      </c>
      <c r="Z115" s="203" t="s">
        <v>682</v>
      </c>
      <c r="AA115" s="293">
        <v>0.77300000000000002</v>
      </c>
      <c r="AB115" s="293">
        <v>6.9459999999999997</v>
      </c>
      <c r="AC115" s="271">
        <v>65</v>
      </c>
      <c r="AD115" s="271">
        <v>375.3</v>
      </c>
      <c r="AE115" s="271">
        <v>178</v>
      </c>
      <c r="AF115" s="293" t="s">
        <v>682</v>
      </c>
      <c r="AG115" s="293" t="s">
        <v>682</v>
      </c>
      <c r="AH115" s="293" t="s">
        <v>682</v>
      </c>
      <c r="AI115" s="293">
        <v>12.38</v>
      </c>
      <c r="AJ115" s="293">
        <v>10.83</v>
      </c>
      <c r="AK115" s="271">
        <v>88.99</v>
      </c>
      <c r="AL115" s="271">
        <v>54.16</v>
      </c>
      <c r="AM115" s="205" t="s">
        <v>682</v>
      </c>
      <c r="AN115" s="207"/>
      <c r="AO115" s="207"/>
      <c r="AP115" s="203" t="str">
        <f t="shared" si="173"/>
        <v>-</v>
      </c>
      <c r="AQ115" s="204">
        <f t="shared" si="174"/>
        <v>0.77300000000000002</v>
      </c>
      <c r="AR115" s="204">
        <f t="shared" si="175"/>
        <v>6.9459999999999997</v>
      </c>
      <c r="AS115" s="204">
        <f t="shared" si="176"/>
        <v>65</v>
      </c>
      <c r="AT115" s="204">
        <f t="shared" si="177"/>
        <v>375.3</v>
      </c>
      <c r="AU115" s="204">
        <f t="shared" si="178"/>
        <v>178</v>
      </c>
      <c r="AV115" s="204" t="str">
        <f t="shared" si="179"/>
        <v>-</v>
      </c>
      <c r="AW115" s="204" t="str">
        <f t="shared" si="180"/>
        <v>-</v>
      </c>
      <c r="AX115" s="204" t="str">
        <f t="shared" si="181"/>
        <v>-</v>
      </c>
      <c r="AY115" s="204">
        <f t="shared" si="182"/>
        <v>12.38</v>
      </c>
      <c r="AZ115" s="204">
        <f t="shared" si="183"/>
        <v>10.83</v>
      </c>
      <c r="BA115" s="204">
        <f t="shared" si="184"/>
        <v>88.99</v>
      </c>
      <c r="BB115" s="204">
        <f t="shared" si="185"/>
        <v>54.16</v>
      </c>
      <c r="BC115" s="205" t="str">
        <f t="shared" si="186"/>
        <v>-</v>
      </c>
      <c r="BD115" s="272">
        <v>4.65E-2</v>
      </c>
      <c r="BE115" s="273">
        <v>5.55</v>
      </c>
      <c r="BF115" s="273">
        <v>0.21</v>
      </c>
      <c r="BG115" s="273">
        <v>3.15</v>
      </c>
      <c r="BH115" s="273">
        <v>2.0499999999999998</v>
      </c>
      <c r="BI115" s="274">
        <v>1.9</v>
      </c>
      <c r="BJ115" s="275"/>
    </row>
    <row r="116" spans="1:102" hidden="1" outlineLevel="1" x14ac:dyDescent="0.3">
      <c r="A116" s="433"/>
      <c r="P116" s="259" t="s">
        <v>221</v>
      </c>
      <c r="Q116" s="259"/>
      <c r="R116" s="269">
        <v>6300</v>
      </c>
      <c r="S116" s="291">
        <v>6200</v>
      </c>
      <c r="T116" s="1334" t="s">
        <v>682</v>
      </c>
      <c r="U116" s="204">
        <v>150</v>
      </c>
      <c r="V116" s="204">
        <v>610</v>
      </c>
      <c r="W116" s="1337" t="s">
        <v>682</v>
      </c>
      <c r="X116" s="1337" t="s">
        <v>682</v>
      </c>
      <c r="Y116" s="784" t="s">
        <v>682</v>
      </c>
      <c r="Z116" s="203" t="s">
        <v>682</v>
      </c>
      <c r="AA116" s="293">
        <v>6.2</v>
      </c>
      <c r="AB116" s="293">
        <v>56.1</v>
      </c>
      <c r="AC116" s="271">
        <v>523.70000000000005</v>
      </c>
      <c r="AD116" s="271">
        <v>3024</v>
      </c>
      <c r="AE116" s="271">
        <v>1434</v>
      </c>
      <c r="AF116" s="293" t="s">
        <v>682</v>
      </c>
      <c r="AG116" s="293" t="s">
        <v>682</v>
      </c>
      <c r="AH116" s="293" t="s">
        <v>682</v>
      </c>
      <c r="AI116" s="293">
        <v>99.8</v>
      </c>
      <c r="AJ116" s="293">
        <v>87.3</v>
      </c>
      <c r="AK116" s="271">
        <v>717</v>
      </c>
      <c r="AL116" s="271">
        <v>436.4</v>
      </c>
      <c r="AM116" s="205" t="s">
        <v>682</v>
      </c>
      <c r="AN116" s="207"/>
      <c r="AO116" s="207"/>
      <c r="AP116" s="203" t="str">
        <f t="shared" si="173"/>
        <v>-</v>
      </c>
      <c r="AQ116" s="204">
        <f t="shared" si="174"/>
        <v>6.2</v>
      </c>
      <c r="AR116" s="204">
        <f t="shared" si="175"/>
        <v>56.1</v>
      </c>
      <c r="AS116" s="204">
        <f t="shared" si="176"/>
        <v>523.70000000000005</v>
      </c>
      <c r="AT116" s="204">
        <f t="shared" si="177"/>
        <v>3024</v>
      </c>
      <c r="AU116" s="204">
        <f t="shared" si="178"/>
        <v>1434</v>
      </c>
      <c r="AV116" s="204" t="str">
        <f t="shared" si="179"/>
        <v>-</v>
      </c>
      <c r="AW116" s="204" t="str">
        <f t="shared" si="180"/>
        <v>-</v>
      </c>
      <c r="AX116" s="204" t="str">
        <f t="shared" si="181"/>
        <v>-</v>
      </c>
      <c r="AY116" s="204">
        <f t="shared" si="182"/>
        <v>99.8</v>
      </c>
      <c r="AZ116" s="204">
        <f t="shared" si="183"/>
        <v>87.3</v>
      </c>
      <c r="BA116" s="204">
        <f t="shared" si="184"/>
        <v>717</v>
      </c>
      <c r="BB116" s="204">
        <f t="shared" si="185"/>
        <v>436.4</v>
      </c>
      <c r="BC116" s="205" t="str">
        <f t="shared" si="186"/>
        <v>-</v>
      </c>
      <c r="BD116" s="279">
        <v>0.22500000000000001</v>
      </c>
      <c r="BE116" s="280">
        <v>28</v>
      </c>
      <c r="BF116" s="280">
        <v>1.1000000000000001</v>
      </c>
      <c r="BG116" s="280">
        <v>16.5</v>
      </c>
      <c r="BH116" s="280">
        <v>9.5</v>
      </c>
      <c r="BI116" s="281">
        <v>10</v>
      </c>
      <c r="BJ116" s="282"/>
    </row>
    <row r="117" spans="1:102" hidden="1" outlineLevel="1" x14ac:dyDescent="0.3">
      <c r="A117" s="433"/>
      <c r="P117" s="259" t="s">
        <v>222</v>
      </c>
      <c r="Q117" s="259"/>
      <c r="R117" s="269">
        <v>9900</v>
      </c>
      <c r="S117" s="291">
        <v>9700</v>
      </c>
      <c r="T117" s="1334" t="s">
        <v>682</v>
      </c>
      <c r="U117" s="204">
        <v>240</v>
      </c>
      <c r="V117" s="204">
        <v>950</v>
      </c>
      <c r="W117" s="1337" t="s">
        <v>682</v>
      </c>
      <c r="X117" s="1337" t="s">
        <v>682</v>
      </c>
      <c r="Y117" s="784" t="s">
        <v>682</v>
      </c>
      <c r="Z117" s="203" t="s">
        <v>682</v>
      </c>
      <c r="AA117" s="293">
        <v>9.75</v>
      </c>
      <c r="AB117" s="293">
        <v>87.75</v>
      </c>
      <c r="AC117" s="271">
        <v>819</v>
      </c>
      <c r="AD117" s="271">
        <v>4729</v>
      </c>
      <c r="AE117" s="271">
        <v>2243</v>
      </c>
      <c r="AF117" s="293" t="s">
        <v>682</v>
      </c>
      <c r="AG117" s="293" t="s">
        <v>682</v>
      </c>
      <c r="AH117" s="293" t="s">
        <v>682</v>
      </c>
      <c r="AI117" s="293">
        <v>156</v>
      </c>
      <c r="AJ117" s="293">
        <v>136.5</v>
      </c>
      <c r="AK117" s="271">
        <v>1121</v>
      </c>
      <c r="AL117" s="271">
        <v>682.5</v>
      </c>
      <c r="AM117" s="205" t="s">
        <v>682</v>
      </c>
      <c r="AN117" s="207"/>
      <c r="AO117" s="207"/>
      <c r="AP117" s="203" t="str">
        <f t="shared" si="173"/>
        <v>-</v>
      </c>
      <c r="AQ117" s="204">
        <f t="shared" si="174"/>
        <v>9.75</v>
      </c>
      <c r="AR117" s="204">
        <f t="shared" si="175"/>
        <v>87.75</v>
      </c>
      <c r="AS117" s="204">
        <f t="shared" si="176"/>
        <v>819</v>
      </c>
      <c r="AT117" s="204">
        <f t="shared" si="177"/>
        <v>4729</v>
      </c>
      <c r="AU117" s="204">
        <f t="shared" si="178"/>
        <v>2243</v>
      </c>
      <c r="AV117" s="204" t="str">
        <f t="shared" si="179"/>
        <v>-</v>
      </c>
      <c r="AW117" s="204" t="str">
        <f t="shared" si="180"/>
        <v>-</v>
      </c>
      <c r="AX117" s="204" t="str">
        <f t="shared" si="181"/>
        <v>-</v>
      </c>
      <c r="AY117" s="204">
        <f t="shared" si="182"/>
        <v>156</v>
      </c>
      <c r="AZ117" s="204">
        <f t="shared" si="183"/>
        <v>136.5</v>
      </c>
      <c r="BA117" s="204">
        <f t="shared" si="184"/>
        <v>1121</v>
      </c>
      <c r="BB117" s="204">
        <f t="shared" si="185"/>
        <v>682.5</v>
      </c>
      <c r="BC117" s="205" t="str">
        <f t="shared" si="186"/>
        <v>-</v>
      </c>
      <c r="BD117" s="279">
        <v>0.35499999999999998</v>
      </c>
      <c r="BE117" s="280">
        <v>44.5</v>
      </c>
      <c r="BF117" s="280">
        <v>1.55</v>
      </c>
      <c r="BG117" s="280">
        <v>25.5</v>
      </c>
      <c r="BH117" s="280">
        <v>14.5</v>
      </c>
      <c r="BI117" s="281">
        <v>14.5</v>
      </c>
      <c r="BJ117" s="282"/>
    </row>
    <row r="118" spans="1:102" hidden="1" outlineLevel="1" x14ac:dyDescent="0.3">
      <c r="A118" s="433"/>
      <c r="P118" s="259" t="s">
        <v>223</v>
      </c>
      <c r="Q118" s="259"/>
      <c r="R118" s="269">
        <v>20000</v>
      </c>
      <c r="S118" s="291">
        <v>20000</v>
      </c>
      <c r="T118" s="1334" t="s">
        <v>682</v>
      </c>
      <c r="U118" s="204">
        <v>900</v>
      </c>
      <c r="V118" s="204">
        <v>3500</v>
      </c>
      <c r="W118" s="1337" t="s">
        <v>682</v>
      </c>
      <c r="X118" s="1337" t="s">
        <v>682</v>
      </c>
      <c r="Y118" s="784" t="s">
        <v>682</v>
      </c>
      <c r="Z118" s="203" t="s">
        <v>682</v>
      </c>
      <c r="AA118" s="293">
        <v>36</v>
      </c>
      <c r="AB118" s="293">
        <v>324</v>
      </c>
      <c r="AC118" s="271">
        <v>3024</v>
      </c>
      <c r="AD118" s="271">
        <v>17460</v>
      </c>
      <c r="AE118" s="271">
        <v>8280</v>
      </c>
      <c r="AF118" s="293" t="s">
        <v>682</v>
      </c>
      <c r="AG118" s="293" t="s">
        <v>682</v>
      </c>
      <c r="AH118" s="293" t="s">
        <v>682</v>
      </c>
      <c r="AI118" s="293">
        <v>576</v>
      </c>
      <c r="AJ118" s="293">
        <v>504</v>
      </c>
      <c r="AK118" s="271">
        <v>4140</v>
      </c>
      <c r="AL118" s="271">
        <v>2520</v>
      </c>
      <c r="AM118" s="205" t="s">
        <v>682</v>
      </c>
      <c r="AN118" s="207"/>
      <c r="AO118" s="207"/>
      <c r="AP118" s="203" t="str">
        <f t="shared" si="173"/>
        <v>-</v>
      </c>
      <c r="AQ118" s="204">
        <f t="shared" si="174"/>
        <v>36</v>
      </c>
      <c r="AR118" s="204">
        <f t="shared" si="175"/>
        <v>324</v>
      </c>
      <c r="AS118" s="204">
        <f t="shared" si="176"/>
        <v>3024</v>
      </c>
      <c r="AT118" s="204">
        <f t="shared" si="177"/>
        <v>17460</v>
      </c>
      <c r="AU118" s="204">
        <f t="shared" si="178"/>
        <v>8280</v>
      </c>
      <c r="AV118" s="204" t="str">
        <f t="shared" si="179"/>
        <v>-</v>
      </c>
      <c r="AW118" s="204" t="str">
        <f t="shared" si="180"/>
        <v>-</v>
      </c>
      <c r="AX118" s="204" t="str">
        <f t="shared" si="181"/>
        <v>-</v>
      </c>
      <c r="AY118" s="204">
        <f t="shared" si="182"/>
        <v>576</v>
      </c>
      <c r="AZ118" s="204">
        <f t="shared" si="183"/>
        <v>504</v>
      </c>
      <c r="BA118" s="204">
        <f t="shared" si="184"/>
        <v>4140</v>
      </c>
      <c r="BB118" s="204">
        <f t="shared" si="185"/>
        <v>2520</v>
      </c>
      <c r="BC118" s="205" t="str">
        <f t="shared" si="186"/>
        <v>-</v>
      </c>
      <c r="BD118" s="279">
        <v>1.5</v>
      </c>
      <c r="BE118" s="280">
        <v>170</v>
      </c>
      <c r="BF118" s="280">
        <v>6</v>
      </c>
      <c r="BG118" s="280">
        <v>90</v>
      </c>
      <c r="BH118" s="280">
        <v>65</v>
      </c>
      <c r="BI118" s="281">
        <v>48</v>
      </c>
      <c r="BJ118" s="282"/>
    </row>
    <row r="119" spans="1:102" ht="15.75" hidden="1" outlineLevel="1" thickBot="1" x14ac:dyDescent="0.35">
      <c r="A119" s="433"/>
      <c r="P119" s="259" t="s">
        <v>224</v>
      </c>
      <c r="Q119" s="259"/>
      <c r="R119" s="294">
        <v>22000</v>
      </c>
      <c r="S119" s="295">
        <v>20000</v>
      </c>
      <c r="T119" s="1335" t="s">
        <v>682</v>
      </c>
      <c r="U119" s="212">
        <v>540</v>
      </c>
      <c r="V119" s="212">
        <v>2200</v>
      </c>
      <c r="W119" s="1338" t="s">
        <v>682</v>
      </c>
      <c r="X119" s="1338" t="s">
        <v>682</v>
      </c>
      <c r="Y119" s="797" t="s">
        <v>682</v>
      </c>
      <c r="Z119" s="211" t="s">
        <v>682</v>
      </c>
      <c r="AA119" s="296">
        <v>21.6</v>
      </c>
      <c r="AB119" s="296">
        <v>194.4</v>
      </c>
      <c r="AC119" s="297">
        <v>1914</v>
      </c>
      <c r="AD119" s="297">
        <v>10480</v>
      </c>
      <c r="AE119" s="297">
        <v>4968</v>
      </c>
      <c r="AF119" s="296" t="s">
        <v>682</v>
      </c>
      <c r="AG119" s="296" t="s">
        <v>682</v>
      </c>
      <c r="AH119" s="296" t="s">
        <v>682</v>
      </c>
      <c r="AI119" s="296">
        <v>345.6</v>
      </c>
      <c r="AJ119" s="296">
        <v>302.39999999999998</v>
      </c>
      <c r="AK119" s="297">
        <v>2484</v>
      </c>
      <c r="AL119" s="297">
        <v>1512</v>
      </c>
      <c r="AM119" s="213" t="s">
        <v>682</v>
      </c>
      <c r="AN119" s="215"/>
      <c r="AO119" s="215"/>
      <c r="AP119" s="211" t="str">
        <f t="shared" si="173"/>
        <v>-</v>
      </c>
      <c r="AQ119" s="212">
        <f t="shared" si="174"/>
        <v>21.6</v>
      </c>
      <c r="AR119" s="212">
        <f t="shared" si="175"/>
        <v>194.4</v>
      </c>
      <c r="AS119" s="212">
        <f t="shared" si="176"/>
        <v>1914</v>
      </c>
      <c r="AT119" s="212">
        <f t="shared" si="177"/>
        <v>10480</v>
      </c>
      <c r="AU119" s="212">
        <f t="shared" si="178"/>
        <v>4968</v>
      </c>
      <c r="AV119" s="212" t="str">
        <f t="shared" si="179"/>
        <v>-</v>
      </c>
      <c r="AW119" s="212" t="str">
        <f t="shared" si="180"/>
        <v>-</v>
      </c>
      <c r="AX119" s="212" t="str">
        <f t="shared" si="181"/>
        <v>-</v>
      </c>
      <c r="AY119" s="212">
        <f t="shared" si="182"/>
        <v>345.6</v>
      </c>
      <c r="AZ119" s="212">
        <f t="shared" si="183"/>
        <v>302.39999999999998</v>
      </c>
      <c r="BA119" s="212">
        <f t="shared" si="184"/>
        <v>2484</v>
      </c>
      <c r="BB119" s="212">
        <f t="shared" si="185"/>
        <v>1512</v>
      </c>
      <c r="BC119" s="213" t="str">
        <f t="shared" si="186"/>
        <v>-</v>
      </c>
      <c r="BD119" s="298">
        <v>0.71</v>
      </c>
      <c r="BE119" s="299">
        <v>83</v>
      </c>
      <c r="BF119" s="299">
        <v>2.8</v>
      </c>
      <c r="BG119" s="299">
        <v>43</v>
      </c>
      <c r="BH119" s="299">
        <v>31.5</v>
      </c>
      <c r="BI119" s="300">
        <v>23.8</v>
      </c>
      <c r="BJ119" s="282"/>
    </row>
    <row r="120" spans="1:102" hidden="1" outlineLevel="1" x14ac:dyDescent="0.3">
      <c r="A120" s="433"/>
    </row>
    <row r="121" spans="1:102" hidden="1" collapsed="1" x14ac:dyDescent="0.3">
      <c r="A121" s="433"/>
    </row>
    <row r="122" spans="1:102" hidden="1" x14ac:dyDescent="0.3">
      <c r="A122" s="433"/>
    </row>
    <row r="123" spans="1:102" s="175" customFormat="1" ht="15.75" hidden="1" outlineLevel="1" thickBot="1" x14ac:dyDescent="0.35">
      <c r="A123" s="799"/>
      <c r="O123" s="176" t="s">
        <v>317</v>
      </c>
      <c r="P123" s="177" t="s">
        <v>234</v>
      </c>
      <c r="Q123" s="177"/>
      <c r="R123" s="178" t="s">
        <v>233</v>
      </c>
      <c r="S123" s="179"/>
      <c r="T123" s="179"/>
      <c r="U123" s="179"/>
      <c r="V123" s="179"/>
      <c r="W123" s="179"/>
      <c r="X123" s="180"/>
      <c r="Y123" s="179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E123" s="179"/>
      <c r="BF123" s="179"/>
      <c r="BG123" s="179"/>
      <c r="BH123" s="179"/>
      <c r="BI123" s="179"/>
      <c r="BJ123" s="179"/>
      <c r="BM123" s="179"/>
      <c r="BN123" s="179"/>
      <c r="BO123" s="179"/>
      <c r="BP123" s="179"/>
      <c r="BQ123" s="179"/>
      <c r="BR123" s="179"/>
      <c r="BS123" s="179"/>
      <c r="BT123" s="179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</row>
    <row r="124" spans="1:102" s="175" customFormat="1" ht="75.75" hidden="1" outlineLevel="1" thickBot="1" x14ac:dyDescent="0.35">
      <c r="A124" s="799"/>
      <c r="P124" s="179"/>
      <c r="Q124" s="179"/>
      <c r="R124" s="182" t="s">
        <v>119</v>
      </c>
      <c r="S124" s="182" t="s">
        <v>120</v>
      </c>
      <c r="T124" s="183" t="s">
        <v>91</v>
      </c>
      <c r="U124" s="183" t="s">
        <v>85</v>
      </c>
      <c r="V124" s="183" t="s">
        <v>86</v>
      </c>
      <c r="W124" s="183" t="s">
        <v>87</v>
      </c>
      <c r="X124" s="183" t="s">
        <v>88</v>
      </c>
      <c r="Y124" s="184" t="s">
        <v>89</v>
      </c>
      <c r="Z124" s="185" t="s">
        <v>92</v>
      </c>
      <c r="AA124" s="183" t="s">
        <v>93</v>
      </c>
      <c r="AB124" s="183" t="s">
        <v>94</v>
      </c>
      <c r="AC124" s="183" t="s">
        <v>95</v>
      </c>
      <c r="AD124" s="183" t="s">
        <v>96</v>
      </c>
      <c r="AE124" s="183" t="s">
        <v>97</v>
      </c>
      <c r="AF124" s="183" t="s">
        <v>98</v>
      </c>
      <c r="AG124" s="183" t="s">
        <v>105</v>
      </c>
      <c r="AH124" s="183" t="s">
        <v>104</v>
      </c>
      <c r="AI124" s="183" t="s">
        <v>99</v>
      </c>
      <c r="AJ124" s="183" t="s">
        <v>100</v>
      </c>
      <c r="AK124" s="183" t="s">
        <v>101</v>
      </c>
      <c r="AL124" s="183" t="s">
        <v>102</v>
      </c>
      <c r="AM124" s="191" t="s">
        <v>103</v>
      </c>
      <c r="AN124" s="317"/>
      <c r="AO124" s="1395"/>
      <c r="AP124" s="187" t="s">
        <v>92</v>
      </c>
      <c r="AQ124" s="188" t="s">
        <v>93</v>
      </c>
      <c r="AR124" s="188" t="s">
        <v>94</v>
      </c>
      <c r="AS124" s="188" t="s">
        <v>95</v>
      </c>
      <c r="AT124" s="188" t="s">
        <v>96</v>
      </c>
      <c r="AU124" s="188" t="s">
        <v>97</v>
      </c>
      <c r="AV124" s="188" t="s">
        <v>98</v>
      </c>
      <c r="AW124" s="188" t="s">
        <v>105</v>
      </c>
      <c r="AX124" s="188" t="s">
        <v>104</v>
      </c>
      <c r="AY124" s="188" t="s">
        <v>99</v>
      </c>
      <c r="AZ124" s="188" t="s">
        <v>100</v>
      </c>
      <c r="BA124" s="188" t="s">
        <v>101</v>
      </c>
      <c r="BB124" s="188" t="s">
        <v>102</v>
      </c>
      <c r="BC124" s="189" t="s">
        <v>103</v>
      </c>
      <c r="BD124" s="190" t="s">
        <v>50</v>
      </c>
      <c r="BE124" s="183" t="s">
        <v>51</v>
      </c>
      <c r="BF124" s="183" t="s">
        <v>52</v>
      </c>
      <c r="BG124" s="183" t="s">
        <v>117</v>
      </c>
      <c r="BH124" s="191" t="s">
        <v>4</v>
      </c>
      <c r="BI124" s="184" t="s">
        <v>54</v>
      </c>
      <c r="BJ124" s="192"/>
      <c r="BM124" s="179"/>
      <c r="BN124" s="179"/>
      <c r="BO124" s="179"/>
      <c r="BP124" s="179"/>
      <c r="BQ124" s="179"/>
      <c r="BR124" s="179"/>
      <c r="BS124" s="179"/>
      <c r="BT124" s="179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</row>
    <row r="125" spans="1:102" hidden="1" outlineLevel="1" x14ac:dyDescent="0.3">
      <c r="A125" s="433"/>
      <c r="P125" s="181" t="s">
        <v>146</v>
      </c>
      <c r="R125" s="193" t="s">
        <v>682</v>
      </c>
      <c r="S125" s="193" t="s">
        <v>682</v>
      </c>
      <c r="T125" s="194">
        <v>6.2</v>
      </c>
      <c r="U125" s="195">
        <v>211</v>
      </c>
      <c r="V125" s="195">
        <v>884</v>
      </c>
      <c r="W125" s="195">
        <v>8459</v>
      </c>
      <c r="X125" s="195">
        <v>481309</v>
      </c>
      <c r="Y125" s="196">
        <v>1000000</v>
      </c>
      <c r="Z125" s="194" t="s">
        <v>682</v>
      </c>
      <c r="AA125" s="195" t="s">
        <v>682</v>
      </c>
      <c r="AB125" s="195" t="s">
        <v>682</v>
      </c>
      <c r="AC125" s="195" t="s">
        <v>682</v>
      </c>
      <c r="AD125" s="195" t="s">
        <v>682</v>
      </c>
      <c r="AE125" s="195" t="s">
        <v>682</v>
      </c>
      <c r="AF125" s="195" t="s">
        <v>682</v>
      </c>
      <c r="AG125" s="195" t="s">
        <v>682</v>
      </c>
      <c r="AH125" s="195" t="s">
        <v>682</v>
      </c>
      <c r="AI125" s="195" t="s">
        <v>682</v>
      </c>
      <c r="AJ125" s="195" t="s">
        <v>682</v>
      </c>
      <c r="AK125" s="195" t="s">
        <v>682</v>
      </c>
      <c r="AL125" s="195" t="s">
        <v>682</v>
      </c>
      <c r="AM125" s="197" t="s">
        <v>682</v>
      </c>
      <c r="AN125" s="1401"/>
      <c r="AO125" s="1402"/>
      <c r="AP125" s="194" t="str">
        <f t="shared" ref="AP125:BC129" si="187">Z125</f>
        <v>-</v>
      </c>
      <c r="AQ125" s="195" t="str">
        <f t="shared" si="187"/>
        <v>-</v>
      </c>
      <c r="AR125" s="195" t="str">
        <f t="shared" si="187"/>
        <v>-</v>
      </c>
      <c r="AS125" s="195" t="str">
        <f t="shared" si="187"/>
        <v>-</v>
      </c>
      <c r="AT125" s="195" t="str">
        <f t="shared" si="187"/>
        <v>-</v>
      </c>
      <c r="AU125" s="195" t="str">
        <f t="shared" si="187"/>
        <v>-</v>
      </c>
      <c r="AV125" s="195" t="str">
        <f t="shared" si="187"/>
        <v>-</v>
      </c>
      <c r="AW125" s="195" t="str">
        <f t="shared" si="187"/>
        <v>-</v>
      </c>
      <c r="AX125" s="195" t="str">
        <f t="shared" si="187"/>
        <v>-</v>
      </c>
      <c r="AY125" s="195" t="str">
        <f t="shared" si="187"/>
        <v>-</v>
      </c>
      <c r="AZ125" s="195" t="str">
        <f t="shared" si="187"/>
        <v>-</v>
      </c>
      <c r="BA125" s="195" t="str">
        <f t="shared" si="187"/>
        <v>-</v>
      </c>
      <c r="BB125" s="195" t="str">
        <f t="shared" si="187"/>
        <v>-</v>
      </c>
      <c r="BC125" s="196" t="str">
        <f t="shared" si="187"/>
        <v>-</v>
      </c>
      <c r="BD125" s="199">
        <v>0.2</v>
      </c>
      <c r="BE125" s="195">
        <v>9.1999999999999993</v>
      </c>
      <c r="BF125" s="195">
        <v>8</v>
      </c>
      <c r="BG125" s="195">
        <v>11</v>
      </c>
      <c r="BH125" s="195">
        <v>1.6</v>
      </c>
      <c r="BI125" s="196">
        <v>3.8</v>
      </c>
      <c r="BJ125" s="200"/>
    </row>
    <row r="126" spans="1:102" hidden="1" outlineLevel="1" x14ac:dyDescent="0.3">
      <c r="A126" s="433"/>
      <c r="B126" s="201"/>
      <c r="P126" s="181" t="s">
        <v>16</v>
      </c>
      <c r="R126" s="202" t="s">
        <v>682</v>
      </c>
      <c r="S126" s="202" t="s">
        <v>682</v>
      </c>
      <c r="T126" s="203">
        <v>5.8</v>
      </c>
      <c r="U126" s="204">
        <v>169</v>
      </c>
      <c r="V126" s="204">
        <v>679</v>
      </c>
      <c r="W126" s="204">
        <v>6415</v>
      </c>
      <c r="X126" s="204">
        <v>361909</v>
      </c>
      <c r="Y126" s="205">
        <v>1000000</v>
      </c>
      <c r="Z126" s="203" t="s">
        <v>682</v>
      </c>
      <c r="AA126" s="204" t="s">
        <v>682</v>
      </c>
      <c r="AB126" s="204" t="s">
        <v>682</v>
      </c>
      <c r="AC126" s="204" t="s">
        <v>682</v>
      </c>
      <c r="AD126" s="204" t="s">
        <v>682</v>
      </c>
      <c r="AE126" s="204" t="s">
        <v>682</v>
      </c>
      <c r="AF126" s="204" t="s">
        <v>682</v>
      </c>
      <c r="AG126" s="204" t="s">
        <v>682</v>
      </c>
      <c r="AH126" s="204" t="s">
        <v>682</v>
      </c>
      <c r="AI126" s="204" t="s">
        <v>682</v>
      </c>
      <c r="AJ126" s="204" t="s">
        <v>682</v>
      </c>
      <c r="AK126" s="204" t="s">
        <v>682</v>
      </c>
      <c r="AL126" s="204" t="s">
        <v>682</v>
      </c>
      <c r="AM126" s="206" t="s">
        <v>682</v>
      </c>
      <c r="AN126" s="1403"/>
      <c r="AO126" s="1404"/>
      <c r="AP126" s="203" t="str">
        <f t="shared" si="187"/>
        <v>-</v>
      </c>
      <c r="AQ126" s="204" t="str">
        <f t="shared" si="187"/>
        <v>-</v>
      </c>
      <c r="AR126" s="204" t="str">
        <f t="shared" si="187"/>
        <v>-</v>
      </c>
      <c r="AS126" s="204" t="str">
        <f t="shared" si="187"/>
        <v>-</v>
      </c>
      <c r="AT126" s="204" t="str">
        <f t="shared" si="187"/>
        <v>-</v>
      </c>
      <c r="AU126" s="204" t="str">
        <f t="shared" si="187"/>
        <v>-</v>
      </c>
      <c r="AV126" s="204" t="str">
        <f t="shared" si="187"/>
        <v>-</v>
      </c>
      <c r="AW126" s="204" t="str">
        <f t="shared" si="187"/>
        <v>-</v>
      </c>
      <c r="AX126" s="204" t="str">
        <f t="shared" si="187"/>
        <v>-</v>
      </c>
      <c r="AY126" s="204" t="str">
        <f t="shared" si="187"/>
        <v>-</v>
      </c>
      <c r="AZ126" s="204" t="str">
        <f t="shared" si="187"/>
        <v>-</v>
      </c>
      <c r="BA126" s="204" t="str">
        <f t="shared" si="187"/>
        <v>-</v>
      </c>
      <c r="BB126" s="204" t="str">
        <f t="shared" si="187"/>
        <v>-</v>
      </c>
      <c r="BC126" s="205" t="str">
        <f t="shared" si="187"/>
        <v>-</v>
      </c>
      <c r="BD126" s="208">
        <v>0.2</v>
      </c>
      <c r="BE126" s="204">
        <v>7.8</v>
      </c>
      <c r="BF126" s="204">
        <v>6.4</v>
      </c>
      <c r="BG126" s="204">
        <v>8.9</v>
      </c>
      <c r="BH126" s="204">
        <v>1.5</v>
      </c>
      <c r="BI126" s="205">
        <v>2.9</v>
      </c>
      <c r="BJ126" s="200"/>
    </row>
    <row r="127" spans="1:102" ht="14.45" hidden="1" customHeight="1" outlineLevel="1" x14ac:dyDescent="0.3">
      <c r="A127" s="433"/>
      <c r="B127" s="201"/>
      <c r="P127" s="181" t="s">
        <v>1</v>
      </c>
      <c r="R127" s="202" t="s">
        <v>682</v>
      </c>
      <c r="S127" s="202" t="s">
        <v>682</v>
      </c>
      <c r="T127" s="203">
        <v>6</v>
      </c>
      <c r="U127" s="204">
        <v>149</v>
      </c>
      <c r="V127" s="204">
        <v>577</v>
      </c>
      <c r="W127" s="204">
        <v>5393</v>
      </c>
      <c r="X127" s="204">
        <v>302208</v>
      </c>
      <c r="Y127" s="205">
        <v>1000000</v>
      </c>
      <c r="Z127" s="203" t="s">
        <v>682</v>
      </c>
      <c r="AA127" s="204" t="s">
        <v>682</v>
      </c>
      <c r="AB127" s="204" t="s">
        <v>682</v>
      </c>
      <c r="AC127" s="204" t="s">
        <v>682</v>
      </c>
      <c r="AD127" s="204" t="s">
        <v>682</v>
      </c>
      <c r="AE127" s="204" t="s">
        <v>682</v>
      </c>
      <c r="AF127" s="204" t="s">
        <v>682</v>
      </c>
      <c r="AG127" s="204" t="s">
        <v>682</v>
      </c>
      <c r="AH127" s="204" t="s">
        <v>682</v>
      </c>
      <c r="AI127" s="204" t="s">
        <v>682</v>
      </c>
      <c r="AJ127" s="204" t="s">
        <v>682</v>
      </c>
      <c r="AK127" s="204" t="s">
        <v>682</v>
      </c>
      <c r="AL127" s="204" t="s">
        <v>682</v>
      </c>
      <c r="AM127" s="206" t="s">
        <v>682</v>
      </c>
      <c r="AN127" s="1403"/>
      <c r="AO127" s="1404"/>
      <c r="AP127" s="203" t="str">
        <f t="shared" si="187"/>
        <v>-</v>
      </c>
      <c r="AQ127" s="204" t="str">
        <f t="shared" si="187"/>
        <v>-</v>
      </c>
      <c r="AR127" s="204" t="str">
        <f t="shared" si="187"/>
        <v>-</v>
      </c>
      <c r="AS127" s="204" t="str">
        <f t="shared" si="187"/>
        <v>-</v>
      </c>
      <c r="AT127" s="204" t="str">
        <f t="shared" si="187"/>
        <v>-</v>
      </c>
      <c r="AU127" s="204" t="str">
        <f t="shared" si="187"/>
        <v>-</v>
      </c>
      <c r="AV127" s="204" t="str">
        <f t="shared" si="187"/>
        <v>-</v>
      </c>
      <c r="AW127" s="204" t="str">
        <f t="shared" si="187"/>
        <v>-</v>
      </c>
      <c r="AX127" s="204" t="str">
        <f t="shared" si="187"/>
        <v>-</v>
      </c>
      <c r="AY127" s="204" t="str">
        <f t="shared" si="187"/>
        <v>-</v>
      </c>
      <c r="AZ127" s="204" t="str">
        <f t="shared" si="187"/>
        <v>-</v>
      </c>
      <c r="BA127" s="204" t="str">
        <f t="shared" si="187"/>
        <v>-</v>
      </c>
      <c r="BB127" s="204" t="str">
        <f t="shared" si="187"/>
        <v>-</v>
      </c>
      <c r="BC127" s="205" t="str">
        <f t="shared" si="187"/>
        <v>-</v>
      </c>
      <c r="BD127" s="208">
        <v>0.2</v>
      </c>
      <c r="BE127" s="204">
        <v>7.1</v>
      </c>
      <c r="BF127" s="204">
        <v>6</v>
      </c>
      <c r="BG127" s="204">
        <v>7.9</v>
      </c>
      <c r="BH127" s="204">
        <v>1.5</v>
      </c>
      <c r="BI127" s="205">
        <v>2.5</v>
      </c>
      <c r="BJ127" s="200"/>
    </row>
    <row r="128" spans="1:102" hidden="1" outlineLevel="1" x14ac:dyDescent="0.3">
      <c r="A128" s="433"/>
      <c r="B128" s="209"/>
      <c r="P128" s="181" t="s">
        <v>147</v>
      </c>
      <c r="R128" s="202" t="s">
        <v>682</v>
      </c>
      <c r="S128" s="202" t="s">
        <v>682</v>
      </c>
      <c r="T128" s="203">
        <v>6</v>
      </c>
      <c r="U128" s="204">
        <v>149</v>
      </c>
      <c r="V128" s="204">
        <v>577</v>
      </c>
      <c r="W128" s="204">
        <v>5393</v>
      </c>
      <c r="X128" s="204">
        <v>302208</v>
      </c>
      <c r="Y128" s="205">
        <v>1000000</v>
      </c>
      <c r="Z128" s="203" t="s">
        <v>682</v>
      </c>
      <c r="AA128" s="204" t="s">
        <v>682</v>
      </c>
      <c r="AB128" s="204" t="s">
        <v>682</v>
      </c>
      <c r="AC128" s="204" t="s">
        <v>682</v>
      </c>
      <c r="AD128" s="204" t="s">
        <v>682</v>
      </c>
      <c r="AE128" s="204" t="s">
        <v>682</v>
      </c>
      <c r="AF128" s="204" t="s">
        <v>682</v>
      </c>
      <c r="AG128" s="204" t="s">
        <v>682</v>
      </c>
      <c r="AH128" s="204" t="s">
        <v>682</v>
      </c>
      <c r="AI128" s="204" t="s">
        <v>682</v>
      </c>
      <c r="AJ128" s="204" t="s">
        <v>682</v>
      </c>
      <c r="AK128" s="204" t="s">
        <v>682</v>
      </c>
      <c r="AL128" s="204" t="s">
        <v>682</v>
      </c>
      <c r="AM128" s="206" t="s">
        <v>682</v>
      </c>
      <c r="AN128" s="1403"/>
      <c r="AO128" s="1404"/>
      <c r="AP128" s="203" t="str">
        <f t="shared" si="187"/>
        <v>-</v>
      </c>
      <c r="AQ128" s="204" t="str">
        <f t="shared" si="187"/>
        <v>-</v>
      </c>
      <c r="AR128" s="204" t="str">
        <f t="shared" si="187"/>
        <v>-</v>
      </c>
      <c r="AS128" s="204" t="str">
        <f t="shared" si="187"/>
        <v>-</v>
      </c>
      <c r="AT128" s="204" t="str">
        <f t="shared" si="187"/>
        <v>-</v>
      </c>
      <c r="AU128" s="204" t="str">
        <f t="shared" si="187"/>
        <v>-</v>
      </c>
      <c r="AV128" s="204" t="str">
        <f t="shared" si="187"/>
        <v>-</v>
      </c>
      <c r="AW128" s="204" t="str">
        <f t="shared" si="187"/>
        <v>-</v>
      </c>
      <c r="AX128" s="204" t="str">
        <f t="shared" si="187"/>
        <v>-</v>
      </c>
      <c r="AY128" s="204" t="str">
        <f t="shared" si="187"/>
        <v>-</v>
      </c>
      <c r="AZ128" s="204" t="str">
        <f t="shared" si="187"/>
        <v>-</v>
      </c>
      <c r="BA128" s="204" t="str">
        <f t="shared" si="187"/>
        <v>-</v>
      </c>
      <c r="BB128" s="204" t="str">
        <f t="shared" si="187"/>
        <v>-</v>
      </c>
      <c r="BC128" s="205" t="str">
        <f t="shared" si="187"/>
        <v>-</v>
      </c>
      <c r="BD128" s="208">
        <v>0.2</v>
      </c>
      <c r="BE128" s="204">
        <v>7.1</v>
      </c>
      <c r="BF128" s="204">
        <v>6</v>
      </c>
      <c r="BG128" s="204">
        <v>7.9</v>
      </c>
      <c r="BH128" s="204">
        <v>1.5</v>
      </c>
      <c r="BI128" s="205">
        <v>2.5</v>
      </c>
      <c r="BJ128" s="200"/>
    </row>
    <row r="129" spans="1:102" ht="15.75" hidden="1" outlineLevel="1" thickBot="1" x14ac:dyDescent="0.35">
      <c r="A129" s="433"/>
      <c r="P129" s="181" t="s">
        <v>148</v>
      </c>
      <c r="R129" s="210" t="s">
        <v>682</v>
      </c>
      <c r="S129" s="210" t="s">
        <v>682</v>
      </c>
      <c r="T129" s="211">
        <v>10</v>
      </c>
      <c r="U129" s="212">
        <v>601</v>
      </c>
      <c r="V129" s="212">
        <v>2792</v>
      </c>
      <c r="W129" s="212">
        <v>27541</v>
      </c>
      <c r="X129" s="212">
        <v>1000000</v>
      </c>
      <c r="Y129" s="213">
        <v>1000000</v>
      </c>
      <c r="Z129" s="211" t="s">
        <v>682</v>
      </c>
      <c r="AA129" s="212" t="s">
        <v>682</v>
      </c>
      <c r="AB129" s="212" t="s">
        <v>682</v>
      </c>
      <c r="AC129" s="212" t="s">
        <v>682</v>
      </c>
      <c r="AD129" s="212" t="s">
        <v>682</v>
      </c>
      <c r="AE129" s="212" t="s">
        <v>682</v>
      </c>
      <c r="AF129" s="212" t="s">
        <v>682</v>
      </c>
      <c r="AG129" s="212" t="s">
        <v>682</v>
      </c>
      <c r="AH129" s="212" t="s">
        <v>682</v>
      </c>
      <c r="AI129" s="212" t="s">
        <v>682</v>
      </c>
      <c r="AJ129" s="212" t="s">
        <v>682</v>
      </c>
      <c r="AK129" s="212" t="s">
        <v>682</v>
      </c>
      <c r="AL129" s="212" t="s">
        <v>682</v>
      </c>
      <c r="AM129" s="214" t="s">
        <v>682</v>
      </c>
      <c r="AN129" s="1405"/>
      <c r="AO129" s="1406"/>
      <c r="AP129" s="211" t="str">
        <f t="shared" si="187"/>
        <v>-</v>
      </c>
      <c r="AQ129" s="212" t="str">
        <f t="shared" si="187"/>
        <v>-</v>
      </c>
      <c r="AR129" s="212" t="str">
        <f t="shared" si="187"/>
        <v>-</v>
      </c>
      <c r="AS129" s="212" t="str">
        <f t="shared" si="187"/>
        <v>-</v>
      </c>
      <c r="AT129" s="212" t="str">
        <f t="shared" si="187"/>
        <v>-</v>
      </c>
      <c r="AU129" s="212" t="str">
        <f t="shared" si="187"/>
        <v>-</v>
      </c>
      <c r="AV129" s="212" t="str">
        <f t="shared" si="187"/>
        <v>-</v>
      </c>
      <c r="AW129" s="212" t="str">
        <f t="shared" si="187"/>
        <v>-</v>
      </c>
      <c r="AX129" s="212" t="str">
        <f t="shared" si="187"/>
        <v>-</v>
      </c>
      <c r="AY129" s="212" t="str">
        <f t="shared" si="187"/>
        <v>-</v>
      </c>
      <c r="AZ129" s="212" t="str">
        <f t="shared" si="187"/>
        <v>-</v>
      </c>
      <c r="BA129" s="212" t="str">
        <f t="shared" si="187"/>
        <v>-</v>
      </c>
      <c r="BB129" s="212" t="str">
        <f t="shared" si="187"/>
        <v>-</v>
      </c>
      <c r="BC129" s="213" t="str">
        <f t="shared" si="187"/>
        <v>-</v>
      </c>
      <c r="BD129" s="216">
        <v>0.21</v>
      </c>
      <c r="BE129" s="212">
        <v>22</v>
      </c>
      <c r="BF129" s="212">
        <v>23</v>
      </c>
      <c r="BG129" s="212">
        <v>30</v>
      </c>
      <c r="BH129" s="212">
        <v>2</v>
      </c>
      <c r="BI129" s="213">
        <v>12</v>
      </c>
      <c r="BJ129" s="200"/>
    </row>
    <row r="130" spans="1:102" hidden="1" outlineLevel="1" x14ac:dyDescent="0.3">
      <c r="A130" s="433"/>
    </row>
    <row r="131" spans="1:102" hidden="1" collapsed="1" x14ac:dyDescent="0.3">
      <c r="A131" s="433"/>
    </row>
    <row r="132" spans="1:102" hidden="1" x14ac:dyDescent="0.3">
      <c r="A132" s="433"/>
    </row>
    <row r="133" spans="1:102" s="175" customFormat="1" ht="15.75" hidden="1" outlineLevel="2" thickBot="1" x14ac:dyDescent="0.35">
      <c r="A133" s="799"/>
      <c r="O133" s="176" t="s">
        <v>318</v>
      </c>
      <c r="P133" s="177" t="s">
        <v>234</v>
      </c>
      <c r="Q133" s="177"/>
      <c r="R133" s="178" t="s">
        <v>233</v>
      </c>
      <c r="S133" s="179"/>
      <c r="T133" s="179"/>
      <c r="U133" s="179"/>
      <c r="V133" s="179"/>
      <c r="W133" s="179"/>
      <c r="X133" s="180"/>
      <c r="Y133" s="179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E133" s="179"/>
      <c r="BF133" s="179"/>
      <c r="BG133" s="179"/>
      <c r="BH133" s="179"/>
      <c r="BI133" s="179"/>
      <c r="BJ133" s="179"/>
      <c r="BM133" s="179"/>
      <c r="BN133" s="179"/>
      <c r="BO133" s="179"/>
      <c r="BP133" s="179"/>
      <c r="BQ133" s="179"/>
      <c r="BR133" s="179"/>
      <c r="BS133" s="179"/>
      <c r="BT133" s="179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</row>
    <row r="134" spans="1:102" s="175" customFormat="1" ht="75.75" hidden="1" outlineLevel="2" thickBot="1" x14ac:dyDescent="0.35">
      <c r="A134" s="799"/>
      <c r="P134" s="179"/>
      <c r="Q134" s="179"/>
      <c r="R134" s="182" t="s">
        <v>119</v>
      </c>
      <c r="S134" s="182" t="s">
        <v>120</v>
      </c>
      <c r="T134" s="183" t="s">
        <v>91</v>
      </c>
      <c r="U134" s="183" t="s">
        <v>85</v>
      </c>
      <c r="V134" s="183" t="s">
        <v>86</v>
      </c>
      <c r="W134" s="183" t="s">
        <v>87</v>
      </c>
      <c r="X134" s="183" t="s">
        <v>88</v>
      </c>
      <c r="Y134" s="184" t="s">
        <v>89</v>
      </c>
      <c r="Z134" s="185" t="s">
        <v>92</v>
      </c>
      <c r="AA134" s="183" t="s">
        <v>93</v>
      </c>
      <c r="AB134" s="183" t="s">
        <v>94</v>
      </c>
      <c r="AC134" s="183" t="s">
        <v>95</v>
      </c>
      <c r="AD134" s="183" t="s">
        <v>96</v>
      </c>
      <c r="AE134" s="183" t="s">
        <v>97</v>
      </c>
      <c r="AF134" s="183" t="s">
        <v>98</v>
      </c>
      <c r="AG134" s="183" t="s">
        <v>105</v>
      </c>
      <c r="AH134" s="183" t="s">
        <v>104</v>
      </c>
      <c r="AI134" s="183" t="s">
        <v>99</v>
      </c>
      <c r="AJ134" s="183" t="s">
        <v>100</v>
      </c>
      <c r="AK134" s="183" t="s">
        <v>101</v>
      </c>
      <c r="AL134" s="183" t="s">
        <v>102</v>
      </c>
      <c r="AM134" s="191" t="s">
        <v>103</v>
      </c>
      <c r="AN134" s="317"/>
      <c r="AO134" s="1395"/>
      <c r="AP134" s="187" t="s">
        <v>92</v>
      </c>
      <c r="AQ134" s="188" t="s">
        <v>93</v>
      </c>
      <c r="AR134" s="188" t="s">
        <v>94</v>
      </c>
      <c r="AS134" s="188" t="s">
        <v>95</v>
      </c>
      <c r="AT134" s="188" t="s">
        <v>96</v>
      </c>
      <c r="AU134" s="188" t="s">
        <v>97</v>
      </c>
      <c r="AV134" s="188" t="s">
        <v>98</v>
      </c>
      <c r="AW134" s="188" t="s">
        <v>105</v>
      </c>
      <c r="AX134" s="188" t="s">
        <v>104</v>
      </c>
      <c r="AY134" s="188" t="s">
        <v>99</v>
      </c>
      <c r="AZ134" s="188" t="s">
        <v>100</v>
      </c>
      <c r="BA134" s="188" t="s">
        <v>101</v>
      </c>
      <c r="BB134" s="188" t="s">
        <v>102</v>
      </c>
      <c r="BC134" s="189" t="s">
        <v>103</v>
      </c>
      <c r="BD134" s="190" t="s">
        <v>50</v>
      </c>
      <c r="BE134" s="183" t="s">
        <v>51</v>
      </c>
      <c r="BF134" s="183" t="s">
        <v>52</v>
      </c>
      <c r="BG134" s="183" t="s">
        <v>117</v>
      </c>
      <c r="BH134" s="191" t="s">
        <v>4</v>
      </c>
      <c r="BI134" s="184" t="s">
        <v>54</v>
      </c>
      <c r="BJ134" s="192"/>
      <c r="BM134" s="179"/>
      <c r="BN134" s="179"/>
      <c r="BO134" s="179"/>
      <c r="BP134" s="179"/>
      <c r="BQ134" s="179"/>
      <c r="BR134" s="179"/>
      <c r="BS134" s="179"/>
      <c r="BT134" s="179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</row>
    <row r="135" spans="1:102" hidden="1" outlineLevel="2" x14ac:dyDescent="0.3">
      <c r="A135" s="433"/>
      <c r="P135" s="181" t="s">
        <v>146</v>
      </c>
      <c r="R135" s="193" t="s">
        <v>682</v>
      </c>
      <c r="S135" s="193" t="s">
        <v>682</v>
      </c>
      <c r="T135" s="194">
        <v>12.4</v>
      </c>
      <c r="U135" s="195">
        <v>422</v>
      </c>
      <c r="V135" s="195">
        <v>1768</v>
      </c>
      <c r="W135" s="195">
        <v>16918</v>
      </c>
      <c r="X135" s="195">
        <v>962618</v>
      </c>
      <c r="Y135" s="196">
        <v>1000000</v>
      </c>
      <c r="Z135" s="194" t="s">
        <v>682</v>
      </c>
      <c r="AA135" s="195" t="s">
        <v>682</v>
      </c>
      <c r="AB135" s="195" t="s">
        <v>682</v>
      </c>
      <c r="AC135" s="195" t="s">
        <v>682</v>
      </c>
      <c r="AD135" s="195" t="s">
        <v>682</v>
      </c>
      <c r="AE135" s="195" t="s">
        <v>682</v>
      </c>
      <c r="AF135" s="195" t="s">
        <v>682</v>
      </c>
      <c r="AG135" s="195" t="s">
        <v>682</v>
      </c>
      <c r="AH135" s="195" t="s">
        <v>682</v>
      </c>
      <c r="AI135" s="195" t="s">
        <v>682</v>
      </c>
      <c r="AJ135" s="195" t="s">
        <v>682</v>
      </c>
      <c r="AK135" s="195" t="s">
        <v>682</v>
      </c>
      <c r="AL135" s="195" t="s">
        <v>682</v>
      </c>
      <c r="AM135" s="197" t="s">
        <v>682</v>
      </c>
      <c r="AN135" s="1401"/>
      <c r="AO135" s="1402"/>
      <c r="AP135" s="194" t="str">
        <f t="shared" ref="AP135:BC139" si="188">Z135</f>
        <v>-</v>
      </c>
      <c r="AQ135" s="195" t="str">
        <f t="shared" si="188"/>
        <v>-</v>
      </c>
      <c r="AR135" s="195" t="str">
        <f t="shared" si="188"/>
        <v>-</v>
      </c>
      <c r="AS135" s="195" t="str">
        <f t="shared" si="188"/>
        <v>-</v>
      </c>
      <c r="AT135" s="195" t="str">
        <f t="shared" si="188"/>
        <v>-</v>
      </c>
      <c r="AU135" s="195" t="str">
        <f t="shared" si="188"/>
        <v>-</v>
      </c>
      <c r="AV135" s="195" t="str">
        <f t="shared" si="188"/>
        <v>-</v>
      </c>
      <c r="AW135" s="195" t="str">
        <f t="shared" si="188"/>
        <v>-</v>
      </c>
      <c r="AX135" s="195" t="str">
        <f t="shared" si="188"/>
        <v>-</v>
      </c>
      <c r="AY135" s="195" t="str">
        <f t="shared" si="188"/>
        <v>-</v>
      </c>
      <c r="AZ135" s="195" t="str">
        <f t="shared" si="188"/>
        <v>-</v>
      </c>
      <c r="BA135" s="195" t="str">
        <f t="shared" si="188"/>
        <v>-</v>
      </c>
      <c r="BB135" s="195" t="str">
        <f t="shared" si="188"/>
        <v>-</v>
      </c>
      <c r="BC135" s="196" t="str">
        <f t="shared" si="188"/>
        <v>-</v>
      </c>
      <c r="BD135" s="199">
        <v>1</v>
      </c>
      <c r="BE135" s="195">
        <v>77</v>
      </c>
      <c r="BF135" s="195">
        <v>41</v>
      </c>
      <c r="BG135" s="195">
        <v>48</v>
      </c>
      <c r="BH135" s="195">
        <v>6.59</v>
      </c>
      <c r="BI135" s="196">
        <v>26</v>
      </c>
      <c r="BJ135" s="200"/>
    </row>
    <row r="136" spans="1:102" hidden="1" outlineLevel="2" x14ac:dyDescent="0.3">
      <c r="A136" s="433"/>
      <c r="B136" s="201"/>
      <c r="P136" s="181" t="s">
        <v>16</v>
      </c>
      <c r="R136" s="202" t="s">
        <v>682</v>
      </c>
      <c r="S136" s="202" t="s">
        <v>682</v>
      </c>
      <c r="T136" s="203">
        <v>11.6</v>
      </c>
      <c r="U136" s="204">
        <v>338</v>
      </c>
      <c r="V136" s="204">
        <v>1358</v>
      </c>
      <c r="W136" s="204">
        <v>12830</v>
      </c>
      <c r="X136" s="204">
        <v>723818</v>
      </c>
      <c r="Y136" s="205">
        <v>1000000</v>
      </c>
      <c r="Z136" s="203" t="s">
        <v>682</v>
      </c>
      <c r="AA136" s="204" t="s">
        <v>682</v>
      </c>
      <c r="AB136" s="204" t="s">
        <v>682</v>
      </c>
      <c r="AC136" s="204" t="s">
        <v>682</v>
      </c>
      <c r="AD136" s="204" t="s">
        <v>682</v>
      </c>
      <c r="AE136" s="204" t="s">
        <v>682</v>
      </c>
      <c r="AF136" s="204" t="s">
        <v>682</v>
      </c>
      <c r="AG136" s="204" t="s">
        <v>682</v>
      </c>
      <c r="AH136" s="204" t="s">
        <v>682</v>
      </c>
      <c r="AI136" s="204" t="s">
        <v>682</v>
      </c>
      <c r="AJ136" s="204" t="s">
        <v>682</v>
      </c>
      <c r="AK136" s="204" t="s">
        <v>682</v>
      </c>
      <c r="AL136" s="204" t="s">
        <v>682</v>
      </c>
      <c r="AM136" s="206" t="s">
        <v>682</v>
      </c>
      <c r="AN136" s="1403"/>
      <c r="AO136" s="1404"/>
      <c r="AP136" s="203" t="str">
        <f t="shared" si="188"/>
        <v>-</v>
      </c>
      <c r="AQ136" s="204" t="str">
        <f t="shared" si="188"/>
        <v>-</v>
      </c>
      <c r="AR136" s="204" t="str">
        <f t="shared" si="188"/>
        <v>-</v>
      </c>
      <c r="AS136" s="204" t="str">
        <f t="shared" si="188"/>
        <v>-</v>
      </c>
      <c r="AT136" s="204" t="str">
        <f t="shared" si="188"/>
        <v>-</v>
      </c>
      <c r="AU136" s="204" t="str">
        <f t="shared" si="188"/>
        <v>-</v>
      </c>
      <c r="AV136" s="204" t="str">
        <f t="shared" si="188"/>
        <v>-</v>
      </c>
      <c r="AW136" s="204" t="str">
        <f t="shared" si="188"/>
        <v>-</v>
      </c>
      <c r="AX136" s="204" t="str">
        <f t="shared" si="188"/>
        <v>-</v>
      </c>
      <c r="AY136" s="204" t="str">
        <f t="shared" si="188"/>
        <v>-</v>
      </c>
      <c r="AZ136" s="204" t="str">
        <f t="shared" si="188"/>
        <v>-</v>
      </c>
      <c r="BA136" s="204" t="str">
        <f t="shared" si="188"/>
        <v>-</v>
      </c>
      <c r="BB136" s="204" t="str">
        <f t="shared" si="188"/>
        <v>-</v>
      </c>
      <c r="BC136" s="205" t="str">
        <f t="shared" si="188"/>
        <v>-</v>
      </c>
      <c r="BD136" s="208">
        <v>1</v>
      </c>
      <c r="BE136" s="204">
        <v>65</v>
      </c>
      <c r="BF136" s="204">
        <v>32</v>
      </c>
      <c r="BG136" s="204">
        <v>39</v>
      </c>
      <c r="BH136" s="204">
        <v>6.18</v>
      </c>
      <c r="BI136" s="205">
        <v>20</v>
      </c>
      <c r="BJ136" s="200"/>
    </row>
    <row r="137" spans="1:102" ht="14.45" hidden="1" customHeight="1" outlineLevel="2" x14ac:dyDescent="0.3">
      <c r="A137" s="433"/>
      <c r="B137" s="201"/>
      <c r="P137" s="181" t="s">
        <v>1</v>
      </c>
      <c r="R137" s="202" t="s">
        <v>682</v>
      </c>
      <c r="S137" s="202" t="s">
        <v>682</v>
      </c>
      <c r="T137" s="203">
        <v>12</v>
      </c>
      <c r="U137" s="204">
        <v>298</v>
      </c>
      <c r="V137" s="204">
        <v>1154</v>
      </c>
      <c r="W137" s="204">
        <v>10786</v>
      </c>
      <c r="X137" s="204">
        <v>604416</v>
      </c>
      <c r="Y137" s="205">
        <v>1000000</v>
      </c>
      <c r="Z137" s="203" t="s">
        <v>682</v>
      </c>
      <c r="AA137" s="204" t="s">
        <v>682</v>
      </c>
      <c r="AB137" s="204" t="s">
        <v>682</v>
      </c>
      <c r="AC137" s="204" t="s">
        <v>682</v>
      </c>
      <c r="AD137" s="204" t="s">
        <v>682</v>
      </c>
      <c r="AE137" s="204" t="s">
        <v>682</v>
      </c>
      <c r="AF137" s="204" t="s">
        <v>682</v>
      </c>
      <c r="AG137" s="204" t="s">
        <v>682</v>
      </c>
      <c r="AH137" s="204" t="s">
        <v>682</v>
      </c>
      <c r="AI137" s="204" t="s">
        <v>682</v>
      </c>
      <c r="AJ137" s="204" t="s">
        <v>682</v>
      </c>
      <c r="AK137" s="204" t="s">
        <v>682</v>
      </c>
      <c r="AL137" s="204" t="s">
        <v>682</v>
      </c>
      <c r="AM137" s="206" t="s">
        <v>682</v>
      </c>
      <c r="AN137" s="1403"/>
      <c r="AO137" s="1404"/>
      <c r="AP137" s="203" t="str">
        <f t="shared" si="188"/>
        <v>-</v>
      </c>
      <c r="AQ137" s="204" t="str">
        <f t="shared" si="188"/>
        <v>-</v>
      </c>
      <c r="AR137" s="204" t="str">
        <f t="shared" si="188"/>
        <v>-</v>
      </c>
      <c r="AS137" s="204" t="str">
        <f t="shared" si="188"/>
        <v>-</v>
      </c>
      <c r="AT137" s="204" t="str">
        <f t="shared" si="188"/>
        <v>-</v>
      </c>
      <c r="AU137" s="204" t="str">
        <f t="shared" si="188"/>
        <v>-</v>
      </c>
      <c r="AV137" s="204" t="str">
        <f t="shared" si="188"/>
        <v>-</v>
      </c>
      <c r="AW137" s="204" t="str">
        <f t="shared" si="188"/>
        <v>-</v>
      </c>
      <c r="AX137" s="204" t="str">
        <f t="shared" si="188"/>
        <v>-</v>
      </c>
      <c r="AY137" s="204" t="str">
        <f t="shared" si="188"/>
        <v>-</v>
      </c>
      <c r="AZ137" s="204" t="str">
        <f t="shared" si="188"/>
        <v>-</v>
      </c>
      <c r="BA137" s="204" t="str">
        <f t="shared" si="188"/>
        <v>-</v>
      </c>
      <c r="BB137" s="204" t="str">
        <f t="shared" si="188"/>
        <v>-</v>
      </c>
      <c r="BC137" s="205" t="str">
        <f t="shared" si="188"/>
        <v>-</v>
      </c>
      <c r="BD137" s="208">
        <v>1</v>
      </c>
      <c r="BE137" s="204">
        <v>59</v>
      </c>
      <c r="BF137" s="204">
        <v>30</v>
      </c>
      <c r="BG137" s="204">
        <v>34</v>
      </c>
      <c r="BH137" s="204">
        <v>6.18</v>
      </c>
      <c r="BI137" s="205">
        <v>17</v>
      </c>
      <c r="BJ137" s="200"/>
    </row>
    <row r="138" spans="1:102" hidden="1" outlineLevel="2" x14ac:dyDescent="0.3">
      <c r="A138" s="433"/>
      <c r="B138" s="209"/>
      <c r="P138" s="181" t="s">
        <v>147</v>
      </c>
      <c r="R138" s="202" t="s">
        <v>682</v>
      </c>
      <c r="S138" s="202" t="s">
        <v>682</v>
      </c>
      <c r="T138" s="203">
        <v>12</v>
      </c>
      <c r="U138" s="204">
        <v>298</v>
      </c>
      <c r="V138" s="204">
        <v>1154</v>
      </c>
      <c r="W138" s="204">
        <v>10786</v>
      </c>
      <c r="X138" s="204">
        <v>604416</v>
      </c>
      <c r="Y138" s="205">
        <v>1000000</v>
      </c>
      <c r="Z138" s="203" t="s">
        <v>682</v>
      </c>
      <c r="AA138" s="204" t="s">
        <v>682</v>
      </c>
      <c r="AB138" s="204" t="s">
        <v>682</v>
      </c>
      <c r="AC138" s="204" t="s">
        <v>682</v>
      </c>
      <c r="AD138" s="204" t="s">
        <v>682</v>
      </c>
      <c r="AE138" s="204" t="s">
        <v>682</v>
      </c>
      <c r="AF138" s="204" t="s">
        <v>682</v>
      </c>
      <c r="AG138" s="204" t="s">
        <v>682</v>
      </c>
      <c r="AH138" s="204" t="s">
        <v>682</v>
      </c>
      <c r="AI138" s="204" t="s">
        <v>682</v>
      </c>
      <c r="AJ138" s="204" t="s">
        <v>682</v>
      </c>
      <c r="AK138" s="204" t="s">
        <v>682</v>
      </c>
      <c r="AL138" s="204" t="s">
        <v>682</v>
      </c>
      <c r="AM138" s="206" t="s">
        <v>682</v>
      </c>
      <c r="AN138" s="1403"/>
      <c r="AO138" s="1404"/>
      <c r="AP138" s="203" t="str">
        <f t="shared" si="188"/>
        <v>-</v>
      </c>
      <c r="AQ138" s="204" t="str">
        <f t="shared" si="188"/>
        <v>-</v>
      </c>
      <c r="AR138" s="204" t="str">
        <f t="shared" si="188"/>
        <v>-</v>
      </c>
      <c r="AS138" s="204" t="str">
        <f t="shared" si="188"/>
        <v>-</v>
      </c>
      <c r="AT138" s="204" t="str">
        <f t="shared" si="188"/>
        <v>-</v>
      </c>
      <c r="AU138" s="204" t="str">
        <f t="shared" si="188"/>
        <v>-</v>
      </c>
      <c r="AV138" s="204" t="str">
        <f t="shared" si="188"/>
        <v>-</v>
      </c>
      <c r="AW138" s="204" t="str">
        <f t="shared" si="188"/>
        <v>-</v>
      </c>
      <c r="AX138" s="204" t="str">
        <f t="shared" si="188"/>
        <v>-</v>
      </c>
      <c r="AY138" s="204" t="str">
        <f t="shared" si="188"/>
        <v>-</v>
      </c>
      <c r="AZ138" s="204" t="str">
        <f t="shared" si="188"/>
        <v>-</v>
      </c>
      <c r="BA138" s="204" t="str">
        <f t="shared" si="188"/>
        <v>-</v>
      </c>
      <c r="BB138" s="204" t="str">
        <f t="shared" si="188"/>
        <v>-</v>
      </c>
      <c r="BC138" s="205" t="str">
        <f t="shared" si="188"/>
        <v>-</v>
      </c>
      <c r="BD138" s="208">
        <v>1</v>
      </c>
      <c r="BE138" s="204">
        <v>59</v>
      </c>
      <c r="BF138" s="204">
        <v>30</v>
      </c>
      <c r="BG138" s="204">
        <v>34</v>
      </c>
      <c r="BH138" s="204">
        <v>6.18</v>
      </c>
      <c r="BI138" s="205">
        <v>17</v>
      </c>
      <c r="BJ138" s="200"/>
    </row>
    <row r="139" spans="1:102" ht="15.75" hidden="1" outlineLevel="2" thickBot="1" x14ac:dyDescent="0.35">
      <c r="A139" s="433"/>
      <c r="P139" s="181" t="s">
        <v>148</v>
      </c>
      <c r="R139" s="210" t="s">
        <v>682</v>
      </c>
      <c r="S139" s="210" t="s">
        <v>682</v>
      </c>
      <c r="T139" s="211">
        <v>20</v>
      </c>
      <c r="U139" s="212">
        <v>1202</v>
      </c>
      <c r="V139" s="212">
        <v>5584</v>
      </c>
      <c r="W139" s="212">
        <v>55082</v>
      </c>
      <c r="X139" s="212">
        <v>1000000</v>
      </c>
      <c r="Y139" s="213">
        <v>1000000</v>
      </c>
      <c r="Z139" s="211" t="s">
        <v>682</v>
      </c>
      <c r="AA139" s="212" t="s">
        <v>682</v>
      </c>
      <c r="AB139" s="212" t="s">
        <v>682</v>
      </c>
      <c r="AC139" s="212" t="s">
        <v>682</v>
      </c>
      <c r="AD139" s="212" t="s">
        <v>682</v>
      </c>
      <c r="AE139" s="212" t="s">
        <v>682</v>
      </c>
      <c r="AF139" s="212" t="s">
        <v>682</v>
      </c>
      <c r="AG139" s="212" t="s">
        <v>682</v>
      </c>
      <c r="AH139" s="212" t="s">
        <v>682</v>
      </c>
      <c r="AI139" s="212" t="s">
        <v>682</v>
      </c>
      <c r="AJ139" s="212" t="s">
        <v>682</v>
      </c>
      <c r="AK139" s="212" t="s">
        <v>682</v>
      </c>
      <c r="AL139" s="212" t="s">
        <v>682</v>
      </c>
      <c r="AM139" s="214" t="s">
        <v>682</v>
      </c>
      <c r="AN139" s="1405"/>
      <c r="AO139" s="1406"/>
      <c r="AP139" s="211" t="str">
        <f t="shared" si="188"/>
        <v>-</v>
      </c>
      <c r="AQ139" s="212" t="str">
        <f t="shared" si="188"/>
        <v>-</v>
      </c>
      <c r="AR139" s="212" t="str">
        <f t="shared" si="188"/>
        <v>-</v>
      </c>
      <c r="AS139" s="212" t="str">
        <f t="shared" si="188"/>
        <v>-</v>
      </c>
      <c r="AT139" s="212" t="str">
        <f t="shared" si="188"/>
        <v>-</v>
      </c>
      <c r="AU139" s="212" t="str">
        <f t="shared" si="188"/>
        <v>-</v>
      </c>
      <c r="AV139" s="212" t="str">
        <f t="shared" si="188"/>
        <v>-</v>
      </c>
      <c r="AW139" s="212" t="str">
        <f t="shared" si="188"/>
        <v>-</v>
      </c>
      <c r="AX139" s="212" t="str">
        <f t="shared" si="188"/>
        <v>-</v>
      </c>
      <c r="AY139" s="212" t="str">
        <f t="shared" si="188"/>
        <v>-</v>
      </c>
      <c r="AZ139" s="212" t="str">
        <f t="shared" si="188"/>
        <v>-</v>
      </c>
      <c r="BA139" s="212" t="str">
        <f t="shared" si="188"/>
        <v>-</v>
      </c>
      <c r="BB139" s="212" t="str">
        <f t="shared" si="188"/>
        <v>-</v>
      </c>
      <c r="BC139" s="213" t="str">
        <f t="shared" si="188"/>
        <v>-</v>
      </c>
      <c r="BD139" s="216">
        <v>1</v>
      </c>
      <c r="BE139" s="212">
        <v>184</v>
      </c>
      <c r="BF139" s="212">
        <v>117</v>
      </c>
      <c r="BG139" s="212">
        <v>131</v>
      </c>
      <c r="BH139" s="212">
        <v>8.23</v>
      </c>
      <c r="BI139" s="213">
        <v>82</v>
      </c>
      <c r="BJ139" s="200"/>
    </row>
    <row r="140" spans="1:102" hidden="1" outlineLevel="2" x14ac:dyDescent="0.3">
      <c r="A140" s="433"/>
    </row>
    <row r="141" spans="1:102" hidden="1" collapsed="1" x14ac:dyDescent="0.3">
      <c r="A141" s="433"/>
    </row>
    <row r="142" spans="1:102" hidden="1" x14ac:dyDescent="0.3">
      <c r="A142" s="433"/>
    </row>
    <row r="143" spans="1:102" x14ac:dyDescent="0.3">
      <c r="A143" s="433"/>
    </row>
    <row r="144" spans="1:102" x14ac:dyDescent="0.3">
      <c r="A144" s="433"/>
    </row>
    <row r="145" spans="1:58" x14ac:dyDescent="0.3">
      <c r="A145" s="433"/>
    </row>
    <row r="146" spans="1:58" x14ac:dyDescent="0.3">
      <c r="A146" s="433"/>
    </row>
    <row r="147" spans="1:58" x14ac:dyDescent="0.3">
      <c r="A147" s="433"/>
    </row>
    <row r="148" spans="1:58" x14ac:dyDescent="0.3">
      <c r="A148" s="433"/>
    </row>
    <row r="149" spans="1:58" x14ac:dyDescent="0.3">
      <c r="A149" s="433"/>
    </row>
    <row r="150" spans="1:58" x14ac:dyDescent="0.3">
      <c r="A150" s="433"/>
    </row>
    <row r="151" spans="1:58" x14ac:dyDescent="0.3">
      <c r="A151" s="433"/>
    </row>
    <row r="152" spans="1:58" x14ac:dyDescent="0.3">
      <c r="A152" s="433"/>
    </row>
    <row r="153" spans="1:58" hidden="1" x14ac:dyDescent="0.3">
      <c r="A153" s="433"/>
      <c r="AP153"/>
      <c r="AQ153"/>
      <c r="AR153"/>
      <c r="AS153"/>
      <c r="AT153"/>
      <c r="AU153"/>
      <c r="AV153"/>
      <c r="AW153"/>
      <c r="AX153"/>
      <c r="AY153"/>
      <c r="AZ153"/>
      <c r="BA153"/>
      <c r="BB153" s="1339" t="s">
        <v>680</v>
      </c>
      <c r="BC153"/>
      <c r="BD153"/>
      <c r="BE153"/>
      <c r="BF153"/>
    </row>
    <row r="154" spans="1:58" hidden="1" x14ac:dyDescent="0.3">
      <c r="A154" s="433"/>
      <c r="AP154"/>
      <c r="AQ154"/>
      <c r="AR154"/>
      <c r="AS154"/>
      <c r="AT154"/>
      <c r="AU154"/>
      <c r="AV154"/>
      <c r="AW154"/>
      <c r="AX154"/>
      <c r="AY154"/>
      <c r="AZ154"/>
      <c r="BA154"/>
      <c r="BB154" s="1339" t="s">
        <v>678</v>
      </c>
      <c r="BC154" s="1339" t="s">
        <v>679</v>
      </c>
      <c r="BD154"/>
      <c r="BE154"/>
      <c r="BF154"/>
    </row>
    <row r="155" spans="1:58" hidden="1" x14ac:dyDescent="0.3">
      <c r="A155" s="433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hidden="1" x14ac:dyDescent="0.3">
      <c r="A156" s="433"/>
      <c r="AP156" s="1345" t="s">
        <v>664</v>
      </c>
      <c r="AQ156" s="1346"/>
      <c r="AR156" s="1346"/>
      <c r="AS156" s="1346"/>
      <c r="AT156" s="1346"/>
      <c r="AU156" s="1346"/>
      <c r="AV156" s="1346"/>
      <c r="AW156" s="1346"/>
      <c r="AX156" s="1346"/>
      <c r="AY156" s="1346"/>
      <c r="AZ156" s="1346"/>
      <c r="BA156" s="1346"/>
      <c r="BB156" s="1347">
        <v>0</v>
      </c>
      <c r="BC156" s="1348">
        <v>0</v>
      </c>
      <c r="BD156"/>
      <c r="BE156"/>
      <c r="BF156"/>
    </row>
    <row r="157" spans="1:58" hidden="1" x14ac:dyDescent="0.3">
      <c r="A157" s="433"/>
      <c r="AP157" s="1349" t="s">
        <v>665</v>
      </c>
      <c r="AQ157" s="1343"/>
      <c r="AR157" s="1343"/>
      <c r="AS157" s="1343"/>
      <c r="AT157" s="1343"/>
      <c r="AU157" s="1343"/>
      <c r="AV157" s="1343"/>
      <c r="AW157" s="1343"/>
      <c r="AX157" s="1343"/>
      <c r="AY157" s="1343"/>
      <c r="AZ157" s="1343"/>
      <c r="BA157" s="1343"/>
      <c r="BB157" s="1342">
        <v>9.765625E-2</v>
      </c>
      <c r="BC157" s="1350">
        <v>0.10020040028754905</v>
      </c>
      <c r="BD157"/>
      <c r="BE157"/>
      <c r="BF157"/>
    </row>
    <row r="158" spans="1:58" hidden="1" x14ac:dyDescent="0.3">
      <c r="A158" s="433"/>
      <c r="AP158" s="1349" t="s">
        <v>666</v>
      </c>
      <c r="AQ158" s="1343"/>
      <c r="AR158" s="1343"/>
      <c r="AS158" s="1343"/>
      <c r="AT158" s="1343"/>
      <c r="AU158" s="1343"/>
      <c r="AV158" s="1343"/>
      <c r="AW158" s="1343"/>
      <c r="AX158" s="1343"/>
      <c r="AY158" s="1343"/>
      <c r="AZ158" s="1343"/>
      <c r="BA158" s="1343"/>
      <c r="BB158" s="1342">
        <v>0.87890625</v>
      </c>
      <c r="BC158" s="1350">
        <v>0.90180360258794146</v>
      </c>
      <c r="BD158"/>
      <c r="BE158"/>
      <c r="BF158"/>
    </row>
    <row r="159" spans="1:58" hidden="1" x14ac:dyDescent="0.3">
      <c r="A159" s="433"/>
      <c r="AP159" s="1349" t="s">
        <v>667</v>
      </c>
      <c r="AQ159" s="1344"/>
      <c r="AR159" s="1344"/>
      <c r="AS159" s="1343"/>
      <c r="AT159" s="1343"/>
      <c r="AU159" s="1343"/>
      <c r="AV159" s="1343"/>
      <c r="AW159" s="1343"/>
      <c r="AX159" s="1343"/>
      <c r="AY159" s="1343"/>
      <c r="AZ159" s="1343"/>
      <c r="BA159" s="1343"/>
      <c r="BB159" s="1342">
        <v>8.203125</v>
      </c>
      <c r="BC159" s="1351">
        <v>8.4168336241541208</v>
      </c>
      <c r="BD159"/>
      <c r="BE159"/>
      <c r="BF159"/>
    </row>
    <row r="160" spans="1:58" hidden="1" x14ac:dyDescent="0.3">
      <c r="A160" s="433"/>
      <c r="AP160" s="1349" t="s">
        <v>668</v>
      </c>
      <c r="AQ160" s="1344"/>
      <c r="AR160" s="1344"/>
      <c r="AS160" s="1344"/>
      <c r="AT160" s="1344"/>
      <c r="AU160" s="1344"/>
      <c r="AV160" s="1344"/>
      <c r="AW160" s="1344"/>
      <c r="AX160" s="1344"/>
      <c r="AY160" s="1344"/>
      <c r="AZ160" s="1343"/>
      <c r="BA160" s="1343"/>
      <c r="BB160" s="1342">
        <v>47.36328125</v>
      </c>
      <c r="BC160" s="1351">
        <v>48.597194139461287</v>
      </c>
      <c r="BD160"/>
      <c r="BE160"/>
      <c r="BF160"/>
    </row>
    <row r="161" spans="1:58" hidden="1" x14ac:dyDescent="0.3">
      <c r="A161" s="433"/>
      <c r="AP161" s="1349" t="s">
        <v>669</v>
      </c>
      <c r="AQ161" s="1344"/>
      <c r="AR161" s="1344"/>
      <c r="AS161" s="1344"/>
      <c r="AT161" s="1344"/>
      <c r="AU161" s="1343"/>
      <c r="AV161" s="1343"/>
      <c r="AW161" s="1343"/>
      <c r="AX161" s="1343"/>
      <c r="AY161" s="1343"/>
      <c r="AZ161" s="1343"/>
      <c r="BA161" s="1343"/>
      <c r="BB161" s="1342">
        <v>22.4609375</v>
      </c>
      <c r="BC161" s="1351">
        <v>23.046092066136282</v>
      </c>
      <c r="BD161"/>
      <c r="BE161"/>
      <c r="BF161"/>
    </row>
    <row r="162" spans="1:58" hidden="1" x14ac:dyDescent="0.3">
      <c r="A162" s="433"/>
      <c r="AP162" s="1352" t="s">
        <v>670</v>
      </c>
      <c r="AQ162" s="1343"/>
      <c r="AR162" s="1343"/>
      <c r="AS162" s="1343"/>
      <c r="AT162" s="1343"/>
      <c r="AU162" s="1343"/>
      <c r="AV162" s="1343"/>
      <c r="AW162" s="1343"/>
      <c r="AX162" s="1343"/>
      <c r="AY162" s="1343"/>
      <c r="AZ162" s="1343"/>
      <c r="BA162" s="1343"/>
      <c r="BB162" s="1342">
        <v>0</v>
      </c>
      <c r="BC162" s="1351">
        <v>0</v>
      </c>
      <c r="BD162"/>
      <c r="BE162"/>
      <c r="BF162"/>
    </row>
    <row r="163" spans="1:58" hidden="1" x14ac:dyDescent="0.3">
      <c r="A163" s="433"/>
      <c r="AP163" s="1352" t="s">
        <v>671</v>
      </c>
      <c r="AQ163" s="1343"/>
      <c r="AR163" s="1343"/>
      <c r="AS163" s="1343"/>
      <c r="AT163" s="1343"/>
      <c r="AU163" s="1343"/>
      <c r="AV163" s="1343"/>
      <c r="AW163" s="1343"/>
      <c r="AX163" s="1343"/>
      <c r="AY163" s="1343"/>
      <c r="AZ163" s="1343"/>
      <c r="BA163" s="1343"/>
      <c r="BB163" s="1342">
        <v>0</v>
      </c>
      <c r="BC163" s="1351">
        <v>0</v>
      </c>
      <c r="BD163"/>
      <c r="BE163"/>
      <c r="BF163"/>
    </row>
    <row r="164" spans="1:58" hidden="1" x14ac:dyDescent="0.3">
      <c r="A164" s="433"/>
      <c r="AP164" s="1352" t="s">
        <v>672</v>
      </c>
      <c r="AQ164" s="1343"/>
      <c r="AR164" s="1343"/>
      <c r="AS164" s="1343"/>
      <c r="AT164" s="1343"/>
      <c r="AU164" s="1343"/>
      <c r="AV164" s="1343"/>
      <c r="AW164" s="1343"/>
      <c r="AX164" s="1343"/>
      <c r="AY164" s="1343"/>
      <c r="AZ164" s="1343"/>
      <c r="BA164" s="1343"/>
      <c r="BB164" s="1342">
        <v>0</v>
      </c>
      <c r="BC164" s="1351">
        <v>0</v>
      </c>
      <c r="BD164"/>
      <c r="BE164"/>
      <c r="BF164"/>
    </row>
    <row r="165" spans="1:58" hidden="1" x14ac:dyDescent="0.3">
      <c r="A165" s="433"/>
      <c r="AP165" s="1349" t="s">
        <v>673</v>
      </c>
      <c r="AQ165" s="1343"/>
      <c r="AR165" s="1343"/>
      <c r="AS165" s="1343"/>
      <c r="AT165" s="1343"/>
      <c r="AU165" s="1343"/>
      <c r="AV165" s="1343"/>
      <c r="AW165" s="1343"/>
      <c r="AX165" s="1343"/>
      <c r="AY165" s="1343"/>
      <c r="AZ165" s="1343"/>
      <c r="BA165" s="1343"/>
      <c r="BB165" s="1342">
        <v>1.5625</v>
      </c>
      <c r="BC165" s="1351">
        <v>1.6032064046007848</v>
      </c>
      <c r="BD165"/>
      <c r="BE165"/>
      <c r="BF165"/>
    </row>
    <row r="166" spans="1:58" hidden="1" x14ac:dyDescent="0.3">
      <c r="A166" s="433"/>
      <c r="AP166" s="1349" t="s">
        <v>674</v>
      </c>
      <c r="AQ166" s="1343"/>
      <c r="AR166" s="1343"/>
      <c r="AS166" s="1343"/>
      <c r="AT166" s="1343"/>
      <c r="AU166" s="1343"/>
      <c r="AV166" s="1343"/>
      <c r="AW166" s="1343"/>
      <c r="AX166" s="1343"/>
      <c r="AY166" s="1343"/>
      <c r="AZ166" s="1343"/>
      <c r="BA166" s="1343"/>
      <c r="BB166" s="1342">
        <v>1.3671875</v>
      </c>
      <c r="BC166" s="1351">
        <v>1.4028056040256867</v>
      </c>
      <c r="BD166"/>
      <c r="BE166"/>
      <c r="BF166"/>
    </row>
    <row r="167" spans="1:58" hidden="1" x14ac:dyDescent="0.3">
      <c r="A167" s="433"/>
      <c r="AP167" s="1349" t="s">
        <v>675</v>
      </c>
      <c r="AQ167" s="1344"/>
      <c r="AR167" s="1344"/>
      <c r="AS167" s="1343"/>
      <c r="AT167" s="1343"/>
      <c r="AU167" s="1343"/>
      <c r="AV167" s="1343"/>
      <c r="AW167" s="1343"/>
      <c r="AX167" s="1343"/>
      <c r="AY167" s="1343"/>
      <c r="AZ167" s="1343"/>
      <c r="BA167" s="1343"/>
      <c r="BB167" s="1342">
        <v>11.23046875</v>
      </c>
      <c r="BC167" s="1351">
        <v>11.523046033068141</v>
      </c>
      <c r="BD167"/>
      <c r="BE167"/>
      <c r="BF167"/>
    </row>
    <row r="168" spans="1:58" hidden="1" x14ac:dyDescent="0.3">
      <c r="A168" s="433"/>
      <c r="AP168" s="1349" t="s">
        <v>676</v>
      </c>
      <c r="AQ168" s="1344"/>
      <c r="AR168" s="1343"/>
      <c r="AS168" s="1343"/>
      <c r="AT168" s="1343"/>
      <c r="AU168" s="1343"/>
      <c r="AV168" s="1343"/>
      <c r="AW168" s="1343"/>
      <c r="AX168" s="1343"/>
      <c r="AY168" s="1343"/>
      <c r="AZ168" s="1343"/>
      <c r="BA168" s="1343"/>
      <c r="BB168" s="1342">
        <v>6.8359375</v>
      </c>
      <c r="BC168" s="1351">
        <v>7.0140280201284337</v>
      </c>
      <c r="BD168"/>
      <c r="BE168"/>
      <c r="BF168"/>
    </row>
    <row r="169" spans="1:58" ht="15.75" hidden="1" thickBot="1" x14ac:dyDescent="0.35">
      <c r="A169" s="433"/>
      <c r="AP169" s="1353" t="s">
        <v>677</v>
      </c>
      <c r="AQ169" s="1354"/>
      <c r="AR169" s="1354"/>
      <c r="AS169" s="1354"/>
      <c r="AT169" s="1354"/>
      <c r="AU169" s="1354"/>
      <c r="AV169" s="1354"/>
      <c r="AW169" s="1354"/>
      <c r="AX169" s="1354"/>
      <c r="AY169" s="1354"/>
      <c r="AZ169" s="1354"/>
      <c r="BA169" s="1354"/>
      <c r="BB169" s="1355">
        <v>0</v>
      </c>
      <c r="BC169" s="1356">
        <v>0</v>
      </c>
      <c r="BD169"/>
      <c r="BE169"/>
      <c r="BF169"/>
    </row>
    <row r="170" spans="1:58" hidden="1" x14ac:dyDescent="0.3"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hidden="1" x14ac:dyDescent="0.3"/>
  </sheetData>
  <sheetProtection formatColumns="0" formatRows="0" insertColumns="0" insertRows="0"/>
  <mergeCells count="58">
    <mergeCell ref="CY6:DD6"/>
    <mergeCell ref="R4:BI4"/>
    <mergeCell ref="K32:O32"/>
    <mergeCell ref="K33:O33"/>
    <mergeCell ref="P33:Q33"/>
    <mergeCell ref="P27:Q27"/>
    <mergeCell ref="P28:Q28"/>
    <mergeCell ref="P29:Q29"/>
    <mergeCell ref="P30:Q30"/>
    <mergeCell ref="P31:Q31"/>
    <mergeCell ref="P32:Q32"/>
    <mergeCell ref="K27:O27"/>
    <mergeCell ref="K28:O28"/>
    <mergeCell ref="BM5:DD5"/>
    <mergeCell ref="BK5:BL5"/>
    <mergeCell ref="P5:P6"/>
    <mergeCell ref="Q5:Q6"/>
    <mergeCell ref="R6:S6"/>
    <mergeCell ref="BM6:BN6"/>
    <mergeCell ref="H33:J33"/>
    <mergeCell ref="BO6:BT6"/>
    <mergeCell ref="BD6:BI6"/>
    <mergeCell ref="BK6:BL6"/>
    <mergeCell ref="AP6:BC6"/>
    <mergeCell ref="CJ6:CW6"/>
    <mergeCell ref="BU6:CH6"/>
    <mergeCell ref="K30:O30"/>
    <mergeCell ref="K31:O31"/>
    <mergeCell ref="B32:G32"/>
    <mergeCell ref="H32:J32"/>
    <mergeCell ref="B2:BI2"/>
    <mergeCell ref="C3:BI3"/>
    <mergeCell ref="K4:O4"/>
    <mergeCell ref="H30:J30"/>
    <mergeCell ref="H31:J31"/>
    <mergeCell ref="T6:Y6"/>
    <mergeCell ref="Z6:AM6"/>
    <mergeCell ref="C4:F4"/>
    <mergeCell ref="B5:J6"/>
    <mergeCell ref="K5:O6"/>
    <mergeCell ref="G4:I4"/>
    <mergeCell ref="R5:BI5"/>
    <mergeCell ref="B33:G33"/>
    <mergeCell ref="B31:G31"/>
    <mergeCell ref="B30:G30"/>
    <mergeCell ref="I8:J8"/>
    <mergeCell ref="B9:Q9"/>
    <mergeCell ref="B20:Q20"/>
    <mergeCell ref="B23:Q23"/>
    <mergeCell ref="P8:Q8"/>
    <mergeCell ref="K8:O8"/>
    <mergeCell ref="B29:G29"/>
    <mergeCell ref="B28:G28"/>
    <mergeCell ref="B27:G27"/>
    <mergeCell ref="H27:J27"/>
    <mergeCell ref="H28:J28"/>
    <mergeCell ref="H29:J29"/>
    <mergeCell ref="K29:O29"/>
  </mergeCells>
  <conditionalFormatting sqref="T10:Y25 BD10:BJ25 BO10:BT25 CY10:DD25">
    <cfRule type="cellIs" dxfId="25" priority="9" operator="greaterThan">
      <formula>T$8</formula>
    </cfRule>
  </conditionalFormatting>
  <conditionalFormatting sqref="R10:DD25">
    <cfRule type="cellIs" priority="1" stopIfTrue="1" operator="equal">
      <formula>""</formula>
    </cfRule>
    <cfRule type="containsText" priority="2" stopIfTrue="1" operator="containsText" text="&lt;">
      <formula>NOT(ISERROR(SEARCH("&lt;",R10)))</formula>
    </cfRule>
  </conditionalFormatting>
  <conditionalFormatting sqref="AQ10:BB25 CK10:CW25">
    <cfRule type="cellIs" priority="5" stopIfTrue="1" operator="equal">
      <formula>"np"</formula>
    </cfRule>
  </conditionalFormatting>
  <dataValidations count="12">
    <dataValidation type="list" allowBlank="1" showInputMessage="1" showErrorMessage="1" sqref="I10:I19 I21:I22 I24:I25" xr:uid="{00000000-0002-0000-0200-000000000000}">
      <formula1>$I$42:$I$44</formula1>
    </dataValidation>
    <dataValidation type="list" allowBlank="1" showInputMessage="1" showErrorMessage="1" sqref="H10:H19 H21:H22 H24:H25" xr:uid="{00000000-0002-0000-0200-000001000000}">
      <formula1>$H$42:$H$48</formula1>
    </dataValidation>
    <dataValidation type="list" allowBlank="1" showInputMessage="1" showErrorMessage="1" sqref="AO10:AO19 AO21:AO22 AO24:AO25" xr:uid="{00000000-0002-0000-0200-000002000000}">
      <formula1>$AO$41:$AO$42</formula1>
    </dataValidation>
    <dataValidation type="list" allowBlank="1" showInputMessage="1" showErrorMessage="1" sqref="L10:L19 L21:L22 L24:L25" xr:uid="{00000000-0002-0000-0200-000003000000}">
      <formula1>$L$42:$L$46</formula1>
    </dataValidation>
    <dataValidation type="list" allowBlank="1" showInputMessage="1" showErrorMessage="1" sqref="N10:N19 N21:N22 N24:N25" xr:uid="{00000000-0002-0000-0200-000004000000}">
      <formula1>$N$42:$N$43</formula1>
    </dataValidation>
    <dataValidation type="list" allowBlank="1" showInputMessage="1" showErrorMessage="1" sqref="K8" xr:uid="{00000000-0002-0000-0200-000005000000}">
      <formula1>$P$52:$P$56</formula1>
    </dataValidation>
    <dataValidation type="list" allowBlank="1" showInputMessage="1" showErrorMessage="1" sqref="K27" xr:uid="{00000000-0002-0000-0200-000006000000}">
      <formula1>$P$61:$P$65</formula1>
    </dataValidation>
    <dataValidation type="list" allowBlank="1" showInputMessage="1" showErrorMessage="1" sqref="K28" xr:uid="{00000000-0002-0000-0200-000007000000}">
      <formula1>$P$125:$P$129</formula1>
    </dataValidation>
    <dataValidation type="list" allowBlank="1" showInputMessage="1" showErrorMessage="1" sqref="K30" xr:uid="{00000000-0002-0000-0200-000008000000}">
      <formula1>$P$135:$P$139</formula1>
    </dataValidation>
    <dataValidation type="list" allowBlank="1" showInputMessage="1" showErrorMessage="1" sqref="K32" xr:uid="{00000000-0002-0000-0200-000009000000}">
      <formula1>P85:P119</formula1>
    </dataValidation>
    <dataValidation type="list" allowBlank="1" showInputMessage="1" showErrorMessage="1" sqref="K33" xr:uid="{00000000-0002-0000-0200-00000A000000}">
      <formula1>$P$75:$P$77</formula1>
    </dataValidation>
    <dataValidation type="list" allowBlank="1" showInputMessage="1" showErrorMessage="1" sqref="F10:F19 F21:F22 F24:F25" xr:uid="{00000000-0002-0000-0200-00000B000000}">
      <formula1>$F$42:$F$43</formula1>
    </dataValidation>
  </dataValidations>
  <pageMargins left="0.35433070866141736" right="0.35433070866141736" top="0.59055118110236227" bottom="0.59055118110236227" header="0.31496062992125984" footer="0.31496062992125984"/>
  <pageSetup paperSize="9" scale="30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4" manualBreakCount="4">
    <brk id="15" max="1048575" man="1"/>
    <brk id="39" max="1048575" man="1"/>
    <brk id="61" max="1048575" man="1"/>
    <brk id="8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  <pageSetUpPr fitToPage="1"/>
  </sheetPr>
  <dimension ref="A1:DD169"/>
  <sheetViews>
    <sheetView showZeros="0"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ColWidth="8.85546875" defaultRowHeight="15" outlineLevelRow="2" outlineLevelCol="2" x14ac:dyDescent="0.3"/>
  <cols>
    <col min="1" max="1" width="2.42578125" style="181" customWidth="1"/>
    <col min="2" max="2" width="18.5703125" style="181" customWidth="1"/>
    <col min="3" max="3" width="6.85546875" style="181" customWidth="1"/>
    <col min="4" max="6" width="5.7109375" style="181" customWidth="1" outlineLevel="1"/>
    <col min="7" max="7" width="11.28515625" style="181" customWidth="1"/>
    <col min="8" max="8" width="8.5703125" style="181" customWidth="1"/>
    <col min="9" max="9" width="9.85546875" style="181" customWidth="1"/>
    <col min="10" max="10" width="8.140625" style="181" customWidth="1"/>
    <col min="11" max="11" width="9.5703125" style="181" customWidth="1"/>
    <col min="12" max="12" width="6" style="181" customWidth="1"/>
    <col min="13" max="15" width="4.7109375" style="181" customWidth="1"/>
    <col min="16" max="16" width="15.28515625" style="181" customWidth="1"/>
    <col min="17" max="17" width="7.28515625" style="181" customWidth="1"/>
    <col min="18" max="18" width="7.5703125" style="181" bestFit="1" customWidth="1"/>
    <col min="19" max="19" width="7.85546875" style="181" bestFit="1" customWidth="1"/>
    <col min="20" max="25" width="7.7109375" style="181" customWidth="1"/>
    <col min="26" max="39" width="6.7109375" style="181" customWidth="1" outlineLevel="1"/>
    <col min="40" max="40" width="3.5703125" style="181" customWidth="1"/>
    <col min="41" max="41" width="9.28515625" style="181" customWidth="1" outlineLevel="1"/>
    <col min="42" max="45" width="7.7109375" style="181" customWidth="1" outlineLevel="1"/>
    <col min="46" max="46" width="9" style="181" customWidth="1" outlineLevel="1"/>
    <col min="47" max="47" width="9.28515625" style="181" customWidth="1" outlineLevel="1"/>
    <col min="48" max="48" width="7" style="181" customWidth="1" outlineLevel="1"/>
    <col min="49" max="51" width="8.7109375" style="181" customWidth="1" outlineLevel="1"/>
    <col min="52" max="52" width="7.7109375" style="181" customWidth="1" outlineLevel="1"/>
    <col min="53" max="53" width="9.28515625" style="181" customWidth="1" outlineLevel="1"/>
    <col min="54" max="54" width="7.7109375" style="181" customWidth="1" outlineLevel="1"/>
    <col min="55" max="55" width="6.7109375" style="181" customWidth="1" outlineLevel="1"/>
    <col min="56" max="60" width="7.7109375" style="181" customWidth="1"/>
    <col min="61" max="61" width="7.42578125" style="181" customWidth="1"/>
    <col min="62" max="62" width="0.140625" style="181" customWidth="1"/>
    <col min="63" max="63" width="8.85546875" style="181" customWidth="1" outlineLevel="1"/>
    <col min="64" max="64" width="7.85546875" style="181" customWidth="1" outlineLevel="1"/>
    <col min="65" max="65" width="8.42578125" style="181" customWidth="1" outlineLevel="1"/>
    <col min="66" max="66" width="9.7109375" style="181" customWidth="1" outlineLevel="1"/>
    <col min="67" max="67" width="8.28515625" style="181" customWidth="1" outlineLevel="1"/>
    <col min="68" max="72" width="7.7109375" style="181" customWidth="1" outlineLevel="1"/>
    <col min="73" max="86" width="6.7109375" style="181" customWidth="1" outlineLevel="2"/>
    <col min="87" max="87" width="2.28515625" style="181" customWidth="1" outlineLevel="1"/>
    <col min="88" max="88" width="6.7109375" style="181" customWidth="1" outlineLevel="2"/>
    <col min="89" max="89" width="10.7109375" style="181" customWidth="1" outlineLevel="2"/>
    <col min="90" max="101" width="6.7109375" style="181" customWidth="1" outlineLevel="2"/>
    <col min="102" max="102" width="1.7109375" style="181" customWidth="1" outlineLevel="1"/>
    <col min="103" max="107" width="8.85546875" style="181" customWidth="1" outlineLevel="1"/>
    <col min="108" max="108" width="8.28515625" style="181" customWidth="1" outlineLevel="1"/>
    <col min="109" max="16384" width="8.85546875" style="181"/>
  </cols>
  <sheetData>
    <row r="1" spans="2:108" ht="15.75" thickBot="1" x14ac:dyDescent="0.35"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BD1" s="200"/>
      <c r="BE1" s="200"/>
      <c r="BF1" s="200"/>
      <c r="BG1" s="200"/>
      <c r="BH1" s="200"/>
      <c r="BI1" s="200"/>
      <c r="BJ1" s="200"/>
      <c r="BM1" s="200"/>
      <c r="BN1" s="200"/>
      <c r="BO1" s="200"/>
      <c r="BP1" s="200"/>
      <c r="BQ1" s="200"/>
      <c r="BR1" s="200"/>
      <c r="BS1" s="200"/>
      <c r="BT1" s="200"/>
    </row>
    <row r="2" spans="2:108" ht="21" customHeight="1" thickBot="1" x14ac:dyDescent="0.35">
      <c r="B2" s="1794" t="s">
        <v>343</v>
      </c>
      <c r="C2" s="1795"/>
      <c r="D2" s="1795"/>
      <c r="E2" s="1795"/>
      <c r="F2" s="1795"/>
      <c r="G2" s="1795"/>
      <c r="H2" s="1795"/>
      <c r="I2" s="1795"/>
      <c r="J2" s="1795"/>
      <c r="K2" s="1795"/>
      <c r="L2" s="1795"/>
      <c r="M2" s="1795"/>
      <c r="N2" s="1795"/>
      <c r="O2" s="1795"/>
      <c r="P2" s="1795"/>
      <c r="Q2" s="1795"/>
      <c r="R2" s="1795"/>
      <c r="S2" s="1795"/>
      <c r="T2" s="1795"/>
      <c r="U2" s="1795"/>
      <c r="V2" s="1795"/>
      <c r="W2" s="1795"/>
      <c r="X2" s="1795"/>
      <c r="Y2" s="1795"/>
      <c r="Z2" s="1296"/>
      <c r="AA2" s="1296"/>
      <c r="AB2" s="1296"/>
      <c r="AC2" s="1296"/>
      <c r="AD2" s="1296"/>
      <c r="AE2" s="1296"/>
      <c r="AF2" s="1296"/>
      <c r="AG2" s="1296"/>
      <c r="AH2" s="1296"/>
      <c r="AI2" s="1296"/>
      <c r="AJ2" s="1296"/>
      <c r="AK2" s="1296"/>
      <c r="AL2" s="1296"/>
      <c r="AM2" s="1296"/>
      <c r="AN2" s="1296"/>
      <c r="AO2" s="1296"/>
      <c r="AP2" s="1296"/>
      <c r="AQ2" s="1296"/>
      <c r="AR2" s="1296"/>
      <c r="AS2" s="1296"/>
      <c r="AT2" s="1296"/>
      <c r="AU2" s="1296"/>
      <c r="AV2" s="1296"/>
      <c r="AW2" s="1296"/>
      <c r="AX2" s="1296"/>
      <c r="AY2" s="1296"/>
      <c r="AZ2" s="1296"/>
      <c r="BA2" s="1296"/>
      <c r="BB2" s="1296"/>
      <c r="BC2" s="1296"/>
      <c r="BD2" s="1296"/>
      <c r="BE2" s="1296"/>
      <c r="BF2" s="1296"/>
      <c r="BG2" s="1296"/>
      <c r="BH2" s="1296"/>
      <c r="BI2" s="1303"/>
      <c r="BJ2" s="1296"/>
      <c r="BK2" s="1297"/>
      <c r="BL2" s="1297"/>
      <c r="BM2" s="1297"/>
      <c r="BN2" s="1297"/>
      <c r="BO2" s="1297"/>
      <c r="BP2" s="1297"/>
      <c r="BQ2" s="1297"/>
      <c r="BR2" s="1297"/>
      <c r="BS2" s="1297"/>
      <c r="BT2" s="1297"/>
      <c r="BU2" s="1297"/>
      <c r="BV2" s="1297"/>
      <c r="BW2" s="1297"/>
      <c r="BX2" s="1297"/>
      <c r="BY2" s="1297"/>
      <c r="BZ2" s="1297"/>
      <c r="CA2" s="1297"/>
      <c r="CB2" s="1297"/>
      <c r="CC2" s="1297"/>
      <c r="CD2" s="1297"/>
      <c r="CE2" s="1297"/>
      <c r="CF2" s="1297"/>
      <c r="CG2" s="1297"/>
      <c r="CH2" s="1297"/>
      <c r="CI2" s="1297"/>
      <c r="CJ2" s="1297"/>
      <c r="CK2" s="1297"/>
      <c r="CL2" s="1297"/>
      <c r="CM2" s="1297"/>
      <c r="CN2" s="1297"/>
      <c r="CO2" s="1297"/>
      <c r="CP2" s="1297"/>
      <c r="CQ2" s="1297"/>
      <c r="CR2" s="1297"/>
      <c r="CS2" s="1297"/>
      <c r="CT2" s="1297"/>
      <c r="CU2" s="1297"/>
      <c r="CV2" s="1297"/>
      <c r="CW2" s="1297"/>
      <c r="CX2" s="1297"/>
      <c r="CY2" s="1297"/>
      <c r="CZ2" s="1297"/>
      <c r="DA2" s="1297"/>
      <c r="DB2" s="1297"/>
      <c r="DC2" s="1297"/>
      <c r="DD2" s="1298"/>
    </row>
    <row r="3" spans="2:108" s="758" customFormat="1" ht="21" customHeight="1" thickBot="1" x14ac:dyDescent="0.4">
      <c r="B3" s="523" t="s">
        <v>320</v>
      </c>
      <c r="C3" s="1792" t="str">
        <f>'Manuel d''utilisation'!C3</f>
        <v>BOF_SL_6000: Rue de la Station, 666 à 4308 Manage</v>
      </c>
      <c r="D3" s="1793"/>
      <c r="E3" s="1793"/>
      <c r="F3" s="1793"/>
      <c r="G3" s="1793"/>
      <c r="H3" s="1793"/>
      <c r="I3" s="1793"/>
      <c r="J3" s="1793"/>
      <c r="K3" s="1793"/>
      <c r="L3" s="1793"/>
      <c r="M3" s="1793"/>
      <c r="N3" s="1793"/>
      <c r="O3" s="1793"/>
      <c r="P3" s="1793"/>
      <c r="Q3" s="1793"/>
      <c r="R3" s="1793"/>
      <c r="S3" s="1793"/>
      <c r="T3" s="1793"/>
      <c r="U3" s="1793"/>
      <c r="V3" s="1793"/>
      <c r="W3" s="1793"/>
      <c r="X3" s="1793"/>
      <c r="Y3" s="1793"/>
      <c r="Z3" s="1793"/>
      <c r="AA3" s="1793"/>
      <c r="AB3" s="1793"/>
      <c r="AC3" s="1793"/>
      <c r="AD3" s="1793"/>
      <c r="AE3" s="1793"/>
      <c r="AF3" s="1793"/>
      <c r="AG3" s="1793"/>
      <c r="AH3" s="1793"/>
      <c r="AI3" s="1793"/>
      <c r="AJ3" s="1793"/>
      <c r="AK3" s="1793"/>
      <c r="AL3" s="1793"/>
      <c r="AM3" s="1793"/>
      <c r="AN3" s="1793"/>
      <c r="AO3" s="1793"/>
      <c r="AP3" s="1793"/>
      <c r="AQ3" s="1793"/>
      <c r="AR3" s="1793"/>
      <c r="AS3" s="1793"/>
      <c r="AT3" s="1793"/>
      <c r="AU3" s="1793"/>
      <c r="AV3" s="1793"/>
      <c r="AW3" s="1793"/>
      <c r="AX3" s="1793"/>
      <c r="AY3" s="1793"/>
      <c r="AZ3" s="1793"/>
      <c r="BA3" s="1793"/>
      <c r="BB3" s="1793"/>
      <c r="BC3" s="1793"/>
      <c r="BD3" s="1793"/>
      <c r="BE3" s="1793"/>
      <c r="BF3" s="1793"/>
      <c r="BG3" s="1793"/>
      <c r="BH3" s="1793"/>
      <c r="BI3" s="1793"/>
      <c r="BJ3" s="1299"/>
      <c r="BK3" s="1300"/>
      <c r="BL3" s="1300"/>
      <c r="BM3" s="1300"/>
      <c r="BN3" s="1300"/>
      <c r="BO3" s="1300"/>
      <c r="BP3" s="1300"/>
      <c r="BQ3" s="1300"/>
      <c r="BR3" s="1300"/>
      <c r="BS3" s="1300"/>
      <c r="BT3" s="1300"/>
      <c r="BU3" s="1300"/>
      <c r="BV3" s="1300"/>
      <c r="BW3" s="1300"/>
      <c r="BX3" s="1300"/>
      <c r="BY3" s="1300"/>
      <c r="BZ3" s="1300"/>
      <c r="CA3" s="1300"/>
      <c r="CB3" s="1300"/>
      <c r="CC3" s="1300"/>
      <c r="CD3" s="1300"/>
      <c r="CE3" s="1300"/>
      <c r="CF3" s="1300"/>
      <c r="CG3" s="1300"/>
      <c r="CH3" s="1300"/>
      <c r="CI3" s="1300"/>
      <c r="CJ3" s="1300"/>
      <c r="CK3" s="1300"/>
      <c r="CL3" s="1300"/>
      <c r="CM3" s="1300"/>
      <c r="CN3" s="1300"/>
      <c r="CO3" s="1300"/>
      <c r="CP3" s="1300"/>
      <c r="CQ3" s="1300"/>
      <c r="CR3" s="1300"/>
      <c r="CS3" s="1300"/>
      <c r="CT3" s="1300"/>
      <c r="CU3" s="1300"/>
      <c r="CV3" s="1300"/>
      <c r="CW3" s="1300"/>
      <c r="CX3" s="1300"/>
      <c r="CY3" s="1301"/>
      <c r="CZ3" s="1301"/>
      <c r="DA3" s="1301"/>
      <c r="DB3" s="1301"/>
      <c r="DC3" s="1301"/>
      <c r="DD3" s="1302"/>
    </row>
    <row r="4" spans="2:108" s="758" customFormat="1" ht="21" customHeight="1" thickBot="1" x14ac:dyDescent="0.25">
      <c r="B4" s="301" t="s">
        <v>613</v>
      </c>
      <c r="C4" s="1697" t="str">
        <f>K26</f>
        <v>I</v>
      </c>
      <c r="D4" s="1689"/>
      <c r="E4" s="1689"/>
      <c r="F4" s="1690"/>
      <c r="G4" s="1706" t="s">
        <v>637</v>
      </c>
      <c r="H4" s="1707"/>
      <c r="I4" s="1708"/>
      <c r="J4" s="1274">
        <f>'Manuel d''utilisation'!C10</f>
        <v>3</v>
      </c>
      <c r="K4" s="1796"/>
      <c r="L4" s="1797"/>
      <c r="M4" s="1797"/>
      <c r="N4" s="1797"/>
      <c r="O4" s="1798"/>
      <c r="P4" s="1272" t="s">
        <v>638</v>
      </c>
      <c r="Q4" s="1275">
        <f>'Manuel d''utilisation'!C11</f>
        <v>7</v>
      </c>
      <c r="R4" s="1293">
        <f>'Manuel d''utilisation'!AU11</f>
        <v>0</v>
      </c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5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5"/>
    </row>
    <row r="5" spans="2:108" s="316" customFormat="1" ht="25.9" customHeight="1" thickBot="1" x14ac:dyDescent="0.35">
      <c r="B5" s="1700" t="s">
        <v>380</v>
      </c>
      <c r="C5" s="1701"/>
      <c r="D5" s="1701"/>
      <c r="E5" s="1701"/>
      <c r="F5" s="1701"/>
      <c r="G5" s="1701"/>
      <c r="H5" s="1701"/>
      <c r="I5" s="1701"/>
      <c r="J5" s="1702"/>
      <c r="K5" s="1700" t="s">
        <v>47</v>
      </c>
      <c r="L5" s="1701"/>
      <c r="M5" s="1701"/>
      <c r="N5" s="1701"/>
      <c r="O5" s="1702"/>
      <c r="P5" s="1725" t="s">
        <v>382</v>
      </c>
      <c r="Q5" s="1725" t="s">
        <v>384</v>
      </c>
      <c r="R5" s="1723" t="s">
        <v>427</v>
      </c>
      <c r="S5" s="1723"/>
      <c r="T5" s="1723"/>
      <c r="U5" s="1723"/>
      <c r="V5" s="1723"/>
      <c r="W5" s="1723"/>
      <c r="X5" s="1723"/>
      <c r="Y5" s="1723"/>
      <c r="Z5" s="1723"/>
      <c r="AA5" s="1723"/>
      <c r="AB5" s="1723"/>
      <c r="AC5" s="1723"/>
      <c r="AD5" s="1723"/>
      <c r="AE5" s="1723"/>
      <c r="AF5" s="1723"/>
      <c r="AG5" s="1723"/>
      <c r="AH5" s="1723"/>
      <c r="AI5" s="1723"/>
      <c r="AJ5" s="1723"/>
      <c r="AK5" s="1723"/>
      <c r="AL5" s="1723"/>
      <c r="AM5" s="1723"/>
      <c r="AN5" s="1723"/>
      <c r="AO5" s="1723"/>
      <c r="AP5" s="1723"/>
      <c r="AQ5" s="1723"/>
      <c r="AR5" s="1723"/>
      <c r="AS5" s="1723"/>
      <c r="AT5" s="1723"/>
      <c r="AU5" s="1723"/>
      <c r="AV5" s="1723"/>
      <c r="AW5" s="1723"/>
      <c r="AX5" s="1723"/>
      <c r="AY5" s="1723"/>
      <c r="AZ5" s="1723"/>
      <c r="BA5" s="1723"/>
      <c r="BB5" s="1723"/>
      <c r="BC5" s="1723"/>
      <c r="BD5" s="1723"/>
      <c r="BE5" s="1723"/>
      <c r="BF5" s="1723"/>
      <c r="BG5" s="1723"/>
      <c r="BH5" s="1723"/>
      <c r="BI5" s="1724"/>
      <c r="BJ5" s="615"/>
      <c r="BK5" s="1749" t="s">
        <v>416</v>
      </c>
      <c r="BL5" s="1757"/>
      <c r="BM5" s="1749" t="s">
        <v>426</v>
      </c>
      <c r="BN5" s="1750"/>
      <c r="BO5" s="1750"/>
      <c r="BP5" s="1750"/>
      <c r="BQ5" s="1750"/>
      <c r="BR5" s="1750"/>
      <c r="BS5" s="1750"/>
      <c r="BT5" s="1750"/>
      <c r="BU5" s="1750"/>
      <c r="BV5" s="1750"/>
      <c r="BW5" s="1750"/>
      <c r="BX5" s="1750"/>
      <c r="BY5" s="1750"/>
      <c r="BZ5" s="1750"/>
      <c r="CA5" s="1750"/>
      <c r="CB5" s="1750"/>
      <c r="CC5" s="1750"/>
      <c r="CD5" s="1750"/>
      <c r="CE5" s="1750"/>
      <c r="CF5" s="1750"/>
      <c r="CG5" s="1750"/>
      <c r="CH5" s="1750"/>
      <c r="CI5" s="1750"/>
      <c r="CJ5" s="1750"/>
      <c r="CK5" s="1750"/>
      <c r="CL5" s="1750"/>
      <c r="CM5" s="1750"/>
      <c r="CN5" s="1750"/>
      <c r="CO5" s="1750"/>
      <c r="CP5" s="1750"/>
      <c r="CQ5" s="1750"/>
      <c r="CR5" s="1750"/>
      <c r="CS5" s="1750"/>
      <c r="CT5" s="1750"/>
      <c r="CU5" s="1750"/>
      <c r="CV5" s="1750"/>
      <c r="CW5" s="1750"/>
      <c r="CX5" s="1750"/>
      <c r="CY5" s="1751"/>
      <c r="CZ5" s="1751"/>
      <c r="DA5" s="1751"/>
      <c r="DB5" s="1751"/>
      <c r="DC5" s="1751"/>
      <c r="DD5" s="1752"/>
    </row>
    <row r="6" spans="2:108" s="316" customFormat="1" ht="28.9" customHeight="1" thickBot="1" x14ac:dyDescent="0.35">
      <c r="B6" s="1703"/>
      <c r="C6" s="1704"/>
      <c r="D6" s="1704"/>
      <c r="E6" s="1704"/>
      <c r="F6" s="1704"/>
      <c r="G6" s="1704"/>
      <c r="H6" s="1704"/>
      <c r="I6" s="1704"/>
      <c r="J6" s="1705"/>
      <c r="K6" s="1703"/>
      <c r="L6" s="1704"/>
      <c r="M6" s="1704"/>
      <c r="N6" s="1704"/>
      <c r="O6" s="1705"/>
      <c r="P6" s="1726"/>
      <c r="Q6" s="1758"/>
      <c r="R6" s="1727" t="s">
        <v>174</v>
      </c>
      <c r="S6" s="1717"/>
      <c r="T6" s="1691" t="s">
        <v>385</v>
      </c>
      <c r="U6" s="1692"/>
      <c r="V6" s="1692"/>
      <c r="W6" s="1692"/>
      <c r="X6" s="1692"/>
      <c r="Y6" s="1693"/>
      <c r="Z6" s="1694" t="s">
        <v>392</v>
      </c>
      <c r="AA6" s="1695"/>
      <c r="AB6" s="1695"/>
      <c r="AC6" s="1695"/>
      <c r="AD6" s="1695"/>
      <c r="AE6" s="1695"/>
      <c r="AF6" s="1695"/>
      <c r="AG6" s="1695"/>
      <c r="AH6" s="1695"/>
      <c r="AI6" s="1695"/>
      <c r="AJ6" s="1695"/>
      <c r="AK6" s="1695"/>
      <c r="AL6" s="1695"/>
      <c r="AM6" s="1696"/>
      <c r="AN6" s="186"/>
      <c r="AO6" s="186"/>
      <c r="AP6" s="1715" t="s">
        <v>410</v>
      </c>
      <c r="AQ6" s="1716"/>
      <c r="AR6" s="1716"/>
      <c r="AS6" s="1716"/>
      <c r="AT6" s="1716"/>
      <c r="AU6" s="1716"/>
      <c r="AV6" s="1716"/>
      <c r="AW6" s="1716"/>
      <c r="AX6" s="1716"/>
      <c r="AY6" s="1716"/>
      <c r="AZ6" s="1716"/>
      <c r="BA6" s="1716"/>
      <c r="BB6" s="1716"/>
      <c r="BC6" s="1717"/>
      <c r="BD6" s="1712" t="s">
        <v>143</v>
      </c>
      <c r="BE6" s="1713"/>
      <c r="BF6" s="1713"/>
      <c r="BG6" s="1713"/>
      <c r="BH6" s="1713"/>
      <c r="BI6" s="1714"/>
      <c r="BJ6" s="761"/>
      <c r="BK6" s="1753" t="s">
        <v>417</v>
      </c>
      <c r="BL6" s="1754"/>
      <c r="BM6" s="1753" t="s">
        <v>391</v>
      </c>
      <c r="BN6" s="1717"/>
      <c r="BO6" s="1709" t="s">
        <v>385</v>
      </c>
      <c r="BP6" s="1710"/>
      <c r="BQ6" s="1710"/>
      <c r="BR6" s="1710"/>
      <c r="BS6" s="1710"/>
      <c r="BT6" s="1711"/>
      <c r="BU6" s="1709" t="s">
        <v>392</v>
      </c>
      <c r="BV6" s="1721"/>
      <c r="BW6" s="1721"/>
      <c r="BX6" s="1721"/>
      <c r="BY6" s="1721"/>
      <c r="BZ6" s="1721"/>
      <c r="CA6" s="1721"/>
      <c r="CB6" s="1721"/>
      <c r="CC6" s="1721"/>
      <c r="CD6" s="1721"/>
      <c r="CE6" s="1721"/>
      <c r="CF6" s="1721"/>
      <c r="CG6" s="1721"/>
      <c r="CH6" s="1722"/>
      <c r="CI6" s="762"/>
      <c r="CJ6" s="1718" t="s">
        <v>410</v>
      </c>
      <c r="CK6" s="1719"/>
      <c r="CL6" s="1719"/>
      <c r="CM6" s="1719"/>
      <c r="CN6" s="1719"/>
      <c r="CO6" s="1719"/>
      <c r="CP6" s="1719"/>
      <c r="CQ6" s="1719"/>
      <c r="CR6" s="1719"/>
      <c r="CS6" s="1719"/>
      <c r="CT6" s="1719"/>
      <c r="CU6" s="1719"/>
      <c r="CV6" s="1719"/>
      <c r="CW6" s="1720"/>
      <c r="CX6" s="763"/>
      <c r="CY6" s="764"/>
      <c r="CZ6" s="765" t="s">
        <v>143</v>
      </c>
      <c r="DA6" s="765"/>
      <c r="DB6" s="765"/>
      <c r="DC6" s="765"/>
      <c r="DD6" s="766"/>
    </row>
    <row r="7" spans="2:108" s="327" customFormat="1" ht="118.9" customHeight="1" thickBot="1" x14ac:dyDescent="0.35">
      <c r="B7" s="252" t="s">
        <v>376</v>
      </c>
      <c r="C7" s="253" t="s">
        <v>377</v>
      </c>
      <c r="D7" s="253" t="s">
        <v>378</v>
      </c>
      <c r="E7" s="253" t="s">
        <v>379</v>
      </c>
      <c r="F7" s="253" t="s">
        <v>624</v>
      </c>
      <c r="G7" s="253" t="s">
        <v>48</v>
      </c>
      <c r="H7" s="256" t="s">
        <v>439</v>
      </c>
      <c r="I7" s="256" t="s">
        <v>319</v>
      </c>
      <c r="J7" s="254" t="s">
        <v>116</v>
      </c>
      <c r="K7" s="252" t="s">
        <v>478</v>
      </c>
      <c r="L7" s="253" t="s">
        <v>452</v>
      </c>
      <c r="M7" s="253" t="s">
        <v>652</v>
      </c>
      <c r="N7" s="256" t="s">
        <v>440</v>
      </c>
      <c r="O7" s="254" t="s">
        <v>441</v>
      </c>
      <c r="P7" s="258" t="s">
        <v>383</v>
      </c>
      <c r="Q7" s="258" t="s">
        <v>263</v>
      </c>
      <c r="R7" s="182" t="s">
        <v>407</v>
      </c>
      <c r="S7" s="182" t="s">
        <v>408</v>
      </c>
      <c r="T7" s="252" t="s">
        <v>91</v>
      </c>
      <c r="U7" s="253" t="s">
        <v>386</v>
      </c>
      <c r="V7" s="253" t="s">
        <v>387</v>
      </c>
      <c r="W7" s="253" t="s">
        <v>388</v>
      </c>
      <c r="X7" s="253" t="s">
        <v>389</v>
      </c>
      <c r="Y7" s="254" t="s">
        <v>390</v>
      </c>
      <c r="Z7" s="185" t="s">
        <v>393</v>
      </c>
      <c r="AA7" s="183" t="s">
        <v>394</v>
      </c>
      <c r="AB7" s="183" t="s">
        <v>395</v>
      </c>
      <c r="AC7" s="183" t="s">
        <v>396</v>
      </c>
      <c r="AD7" s="183" t="s">
        <v>397</v>
      </c>
      <c r="AE7" s="183" t="s">
        <v>398</v>
      </c>
      <c r="AF7" s="183" t="s">
        <v>399</v>
      </c>
      <c r="AG7" s="183" t="s">
        <v>400</v>
      </c>
      <c r="AH7" s="183" t="s">
        <v>401</v>
      </c>
      <c r="AI7" s="183" t="s">
        <v>402</v>
      </c>
      <c r="AJ7" s="183" t="s">
        <v>403</v>
      </c>
      <c r="AK7" s="183" t="s">
        <v>404</v>
      </c>
      <c r="AL7" s="183" t="s">
        <v>405</v>
      </c>
      <c r="AM7" s="184" t="s">
        <v>406</v>
      </c>
      <c r="AN7" s="186"/>
      <c r="AO7" s="186" t="s">
        <v>585</v>
      </c>
      <c r="AP7" s="187" t="s">
        <v>393</v>
      </c>
      <c r="AQ7" s="188" t="s">
        <v>394</v>
      </c>
      <c r="AR7" s="188" t="s">
        <v>395</v>
      </c>
      <c r="AS7" s="188" t="s">
        <v>396</v>
      </c>
      <c r="AT7" s="188" t="s">
        <v>397</v>
      </c>
      <c r="AU7" s="188" t="s">
        <v>398</v>
      </c>
      <c r="AV7" s="188" t="s">
        <v>399</v>
      </c>
      <c r="AW7" s="188" t="s">
        <v>400</v>
      </c>
      <c r="AX7" s="188" t="s">
        <v>401</v>
      </c>
      <c r="AY7" s="188" t="s">
        <v>402</v>
      </c>
      <c r="AZ7" s="188" t="s">
        <v>403</v>
      </c>
      <c r="BA7" s="188" t="s">
        <v>404</v>
      </c>
      <c r="BB7" s="188" t="s">
        <v>405</v>
      </c>
      <c r="BC7" s="189" t="s">
        <v>406</v>
      </c>
      <c r="BD7" s="258" t="s">
        <v>50</v>
      </c>
      <c r="BE7" s="190" t="s">
        <v>51</v>
      </c>
      <c r="BF7" s="183" t="s">
        <v>52</v>
      </c>
      <c r="BG7" s="183" t="s">
        <v>117</v>
      </c>
      <c r="BH7" s="191" t="s">
        <v>4</v>
      </c>
      <c r="BI7" s="184" t="s">
        <v>54</v>
      </c>
      <c r="BJ7" s="186"/>
      <c r="BK7" s="317" t="s">
        <v>55</v>
      </c>
      <c r="BL7" s="184" t="s">
        <v>56</v>
      </c>
      <c r="BM7" s="182" t="s">
        <v>407</v>
      </c>
      <c r="BN7" s="182" t="s">
        <v>408</v>
      </c>
      <c r="BO7" s="183" t="s">
        <v>91</v>
      </c>
      <c r="BP7" s="183" t="s">
        <v>386</v>
      </c>
      <c r="BQ7" s="183" t="s">
        <v>387</v>
      </c>
      <c r="BR7" s="183" t="s">
        <v>388</v>
      </c>
      <c r="BS7" s="183" t="s">
        <v>389</v>
      </c>
      <c r="BT7" s="184" t="s">
        <v>390</v>
      </c>
      <c r="BU7" s="185" t="s">
        <v>393</v>
      </c>
      <c r="BV7" s="183" t="s">
        <v>394</v>
      </c>
      <c r="BW7" s="183" t="s">
        <v>395</v>
      </c>
      <c r="BX7" s="183" t="s">
        <v>396</v>
      </c>
      <c r="BY7" s="183" t="s">
        <v>397</v>
      </c>
      <c r="BZ7" s="183" t="s">
        <v>398</v>
      </c>
      <c r="CA7" s="183" t="s">
        <v>399</v>
      </c>
      <c r="CB7" s="183" t="s">
        <v>400</v>
      </c>
      <c r="CC7" s="183" t="s">
        <v>401</v>
      </c>
      <c r="CD7" s="183" t="s">
        <v>402</v>
      </c>
      <c r="CE7" s="183" t="s">
        <v>403</v>
      </c>
      <c r="CF7" s="183" t="s">
        <v>404</v>
      </c>
      <c r="CG7" s="183" t="s">
        <v>405</v>
      </c>
      <c r="CH7" s="184" t="s">
        <v>406</v>
      </c>
      <c r="CI7" s="186"/>
      <c r="CJ7" s="187" t="s">
        <v>393</v>
      </c>
      <c r="CK7" s="188" t="s">
        <v>394</v>
      </c>
      <c r="CL7" s="188" t="s">
        <v>395</v>
      </c>
      <c r="CM7" s="188" t="s">
        <v>396</v>
      </c>
      <c r="CN7" s="188" t="s">
        <v>397</v>
      </c>
      <c r="CO7" s="188" t="s">
        <v>398</v>
      </c>
      <c r="CP7" s="188" t="s">
        <v>399</v>
      </c>
      <c r="CQ7" s="188" t="s">
        <v>400</v>
      </c>
      <c r="CR7" s="188" t="s">
        <v>401</v>
      </c>
      <c r="CS7" s="188" t="s">
        <v>402</v>
      </c>
      <c r="CT7" s="188" t="s">
        <v>403</v>
      </c>
      <c r="CU7" s="188" t="s">
        <v>404</v>
      </c>
      <c r="CV7" s="188" t="s">
        <v>405</v>
      </c>
      <c r="CW7" s="189" t="s">
        <v>406</v>
      </c>
      <c r="CX7" s="767"/>
      <c r="CY7" s="185" t="s">
        <v>50</v>
      </c>
      <c r="CZ7" s="183" t="s">
        <v>51</v>
      </c>
      <c r="DA7" s="183" t="s">
        <v>52</v>
      </c>
      <c r="DB7" s="183" t="s">
        <v>117</v>
      </c>
      <c r="DC7" s="191" t="s">
        <v>4</v>
      </c>
      <c r="DD7" s="184" t="s">
        <v>54</v>
      </c>
    </row>
    <row r="8" spans="2:108" ht="15.75" customHeight="1" thickBot="1" x14ac:dyDescent="0.35">
      <c r="B8" s="1661" t="s">
        <v>279</v>
      </c>
      <c r="C8" s="1662"/>
      <c r="D8" s="1662"/>
      <c r="E8" s="1662"/>
      <c r="F8" s="1662"/>
      <c r="G8" s="1662"/>
      <c r="H8" s="1662"/>
      <c r="I8" s="1662"/>
      <c r="J8" s="1662"/>
      <c r="K8" s="1662"/>
      <c r="L8" s="1662"/>
      <c r="M8" s="1662"/>
      <c r="N8" s="1662"/>
      <c r="O8" s="1662"/>
      <c r="P8" s="1662"/>
      <c r="Q8" s="1662"/>
      <c r="R8" s="1424"/>
      <c r="S8" s="1424"/>
      <c r="T8" s="1424"/>
      <c r="U8" s="1424"/>
      <c r="V8" s="1424"/>
      <c r="W8" s="1424"/>
      <c r="X8" s="1424"/>
      <c r="Y8" s="1424"/>
      <c r="Z8" s="1424"/>
      <c r="AA8" s="1424"/>
      <c r="AB8" s="1424"/>
      <c r="AC8" s="1424"/>
      <c r="AD8" s="1424"/>
      <c r="AE8" s="1424"/>
      <c r="AF8" s="1424"/>
      <c r="AG8" s="1424"/>
      <c r="AH8" s="1424"/>
      <c r="AI8" s="1424"/>
      <c r="AJ8" s="1424"/>
      <c r="AK8" s="1424"/>
      <c r="AL8" s="1424"/>
      <c r="AM8" s="1424"/>
      <c r="AN8" s="1424"/>
      <c r="AO8" s="1424"/>
      <c r="AP8" s="1424"/>
      <c r="AQ8" s="1424"/>
      <c r="AR8" s="1424"/>
      <c r="AS8" s="1424"/>
      <c r="AT8" s="1424"/>
      <c r="AU8" s="1424"/>
      <c r="AV8" s="1424"/>
      <c r="AW8" s="1424"/>
      <c r="AX8" s="1424"/>
      <c r="AY8" s="1424"/>
      <c r="AZ8" s="1424"/>
      <c r="BA8" s="1424"/>
      <c r="BB8" s="1424"/>
      <c r="BC8" s="1424"/>
      <c r="BD8" s="1269"/>
      <c r="BE8" s="1269"/>
      <c r="BF8" s="1269"/>
      <c r="BG8" s="1269"/>
      <c r="BH8" s="1269"/>
      <c r="BI8" s="1269"/>
      <c r="BJ8" s="1269"/>
      <c r="BK8" s="1313"/>
      <c r="BL8" s="1313"/>
      <c r="BM8" s="1313"/>
      <c r="BN8" s="1313"/>
      <c r="BO8" s="1270"/>
      <c r="BP8" s="1270"/>
      <c r="BQ8" s="1270"/>
      <c r="BR8" s="1270"/>
      <c r="BS8" s="1270"/>
      <c r="BT8" s="1270"/>
      <c r="BU8" s="1313"/>
      <c r="BV8" s="1313"/>
      <c r="BW8" s="1313"/>
      <c r="BX8" s="1313"/>
      <c r="BY8" s="1313"/>
      <c r="BZ8" s="1313"/>
      <c r="CA8" s="1313"/>
      <c r="CB8" s="1313"/>
      <c r="CC8" s="1313"/>
      <c r="CD8" s="1313"/>
      <c r="CE8" s="1313"/>
      <c r="CF8" s="1313"/>
      <c r="CG8" s="1313"/>
      <c r="CH8" s="1313"/>
      <c r="CI8" s="1270"/>
      <c r="CJ8" s="1270"/>
      <c r="CK8" s="1270"/>
      <c r="CL8" s="1270"/>
      <c r="CM8" s="1270"/>
      <c r="CN8" s="1270"/>
      <c r="CO8" s="1270"/>
      <c r="CP8" s="1270"/>
      <c r="CQ8" s="1270"/>
      <c r="CR8" s="1270"/>
      <c r="CS8" s="1270"/>
      <c r="CT8" s="1270"/>
      <c r="CU8" s="1270"/>
      <c r="CV8" s="1270"/>
      <c r="CW8" s="1270"/>
      <c r="CX8" s="1270"/>
      <c r="CY8" s="1311"/>
      <c r="CZ8" s="1311"/>
      <c r="DA8" s="1311"/>
      <c r="DB8" s="1311"/>
      <c r="DC8" s="1311"/>
      <c r="DD8" s="1312"/>
    </row>
    <row r="9" spans="2:108" x14ac:dyDescent="0.3">
      <c r="B9" s="17" t="s">
        <v>57</v>
      </c>
      <c r="C9" s="18" t="s">
        <v>58</v>
      </c>
      <c r="D9" s="18"/>
      <c r="E9" s="18"/>
      <c r="F9" s="18"/>
      <c r="G9" s="19" t="s">
        <v>59</v>
      </c>
      <c r="H9" s="20" t="s">
        <v>255</v>
      </c>
      <c r="I9" s="20" t="s">
        <v>262</v>
      </c>
      <c r="J9" s="21">
        <v>420</v>
      </c>
      <c r="K9" s="22" t="s">
        <v>60</v>
      </c>
      <c r="L9" s="23" t="s">
        <v>282</v>
      </c>
      <c r="M9" s="23" t="s">
        <v>2</v>
      </c>
      <c r="N9" s="24"/>
      <c r="O9" s="25"/>
      <c r="P9" s="26" t="s">
        <v>65</v>
      </c>
      <c r="Q9" s="27"/>
      <c r="R9" s="29"/>
      <c r="S9" s="353">
        <v>100</v>
      </c>
      <c r="T9" s="29" t="s">
        <v>270</v>
      </c>
      <c r="U9" s="352">
        <v>22</v>
      </c>
      <c r="V9" s="352">
        <v>120</v>
      </c>
      <c r="W9" s="352">
        <v>800</v>
      </c>
      <c r="X9" s="352">
        <v>10000</v>
      </c>
      <c r="Y9" s="354">
        <v>7</v>
      </c>
      <c r="Z9" s="29" t="s">
        <v>271</v>
      </c>
      <c r="AA9" s="352">
        <v>100</v>
      </c>
      <c r="AB9" s="352">
        <v>1000</v>
      </c>
      <c r="AC9" s="352"/>
      <c r="AD9" s="352"/>
      <c r="AE9" s="352"/>
      <c r="AF9" s="352"/>
      <c r="AG9" s="352"/>
      <c r="AH9" s="352"/>
      <c r="AI9" s="352"/>
      <c r="AJ9" s="352"/>
      <c r="AK9" s="352"/>
      <c r="AL9" s="352"/>
      <c r="AM9" s="354"/>
      <c r="AN9" s="646"/>
      <c r="AO9" s="28" t="s">
        <v>282</v>
      </c>
      <c r="AP9" s="716"/>
      <c r="AQ9" s="717">
        <f>IF(($AO9&lt;&gt;"DI"),"np",IF($R9&lt;&gt;"",IFERROR(0.00098*($R9),"&lt;"),IF($S9&lt;&gt;"",IFERROR(0.001002*($S9),"&lt;"),"")))</f>
        <v>0.10020000000000001</v>
      </c>
      <c r="AR9" s="717">
        <f>IF(($AO9&lt;&gt;"DI"),"np",IF($R9&lt;&gt;"",IFERROR(0.00879*($R9),"&lt;"),IF($S9&lt;&gt;"",IFERROR(0.00901804*($S9),"&lt;"),"")))</f>
        <v>0.90180399999999994</v>
      </c>
      <c r="AS9" s="717">
        <f>IF(($AO9&lt;&gt;"DI"),"np",IF($R9&lt;&gt;"",IFERROR(0.08203*($R9),"&lt;"),IF($S9&lt;&gt;"",IFERROR(0.08416834*($S9),"&lt;"),"")))</f>
        <v>8.4168339999999997</v>
      </c>
      <c r="AT9" s="717">
        <f>IF(($AO9&lt;&gt;"DI"),"np",IF($R9&lt;&gt;"",IFERROR(0.47363*($R9),"&lt;"),IF($S9&lt;&gt;"",IFERROR(0.4859719*($S9),"&lt;"),"")))</f>
        <v>48.597189999999998</v>
      </c>
      <c r="AU9" s="717">
        <f>IF(($AO9&lt;&gt;"DI"),"np",IF($R9&lt;&gt;"",IFERROR(0.22461*($R9),"&lt;"),IF($S9&lt;&gt;"",IFERROR(0.2304609*($S9),"&lt;"),"")))</f>
        <v>23.04609</v>
      </c>
      <c r="AV9" s="718"/>
      <c r="AW9" s="718"/>
      <c r="AX9" s="718"/>
      <c r="AY9" s="717">
        <f>IF(($AO9&lt;&gt;"DI"),"np",IF($R9&lt;&gt;"",IFERROR(0.01563*($R9),"&lt;"),IF($S9&lt;&gt;"",IFERROR(0.01603206*($S9),"&lt;"),"")))</f>
        <v>1.6032060000000001</v>
      </c>
      <c r="AZ9" s="717">
        <f>IF(($AO9&lt;&gt;"DI"),"np",IF($R9&lt;&gt;"",IFERROR(0.01367*($R9),"&lt;"),IF($S9&lt;&gt;"",IFERROR(0.01402806*($S9),"&lt;"),"")))</f>
        <v>1.402806</v>
      </c>
      <c r="BA9" s="717">
        <f>IF(($AO9&lt;&gt;"DI"),"np",IF($R9&lt;&gt;"",IFERROR(0.1123*($R9),"&lt;"),IF($S9&lt;&gt;"",IFERROR(0.1152305*($S9),"&lt;"),"")))</f>
        <v>11.52305</v>
      </c>
      <c r="BB9" s="717">
        <f>IF(($AO9&lt;&gt;"DI"),"np",IF($R9&lt;&gt;"",IFERROR(0.06836*($R9),"&lt;"),IF($S9&lt;&gt;"",IFERROR(0.07014028*($S9),"&lt;"),"")))</f>
        <v>7.0140279999999997</v>
      </c>
      <c r="BC9" s="719"/>
      <c r="BD9" s="29" t="s">
        <v>266</v>
      </c>
      <c r="BE9" s="30">
        <v>7</v>
      </c>
      <c r="BF9" s="30">
        <v>1</v>
      </c>
      <c r="BG9" s="30">
        <v>0.01</v>
      </c>
      <c r="BH9" s="30">
        <v>0.01</v>
      </c>
      <c r="BI9" s="31">
        <v>2.5499999999999998</v>
      </c>
      <c r="BJ9" s="32"/>
      <c r="BK9" s="33"/>
      <c r="BL9" s="34">
        <v>0.2</v>
      </c>
      <c r="BM9" s="720">
        <f t="shared" ref="BM9:CB18" si="0">IFERROR($BL9*R9,"&lt;")</f>
        <v>0</v>
      </c>
      <c r="BN9" s="721">
        <f t="shared" si="0"/>
        <v>20</v>
      </c>
      <c r="BO9" s="720" t="str">
        <f t="shared" si="0"/>
        <v>&lt;</v>
      </c>
      <c r="BP9" s="722">
        <f t="shared" si="0"/>
        <v>4.4000000000000004</v>
      </c>
      <c r="BQ9" s="722">
        <f t="shared" si="0"/>
        <v>24</v>
      </c>
      <c r="BR9" s="722">
        <f t="shared" si="0"/>
        <v>160</v>
      </c>
      <c r="BS9" s="722">
        <f t="shared" si="0"/>
        <v>2000</v>
      </c>
      <c r="BT9" s="723">
        <f t="shared" si="0"/>
        <v>1.4000000000000001</v>
      </c>
      <c r="BU9" s="29" t="str">
        <f t="shared" si="0"/>
        <v>&lt;</v>
      </c>
      <c r="BV9" s="352">
        <f t="shared" si="0"/>
        <v>20</v>
      </c>
      <c r="BW9" s="352">
        <f t="shared" si="0"/>
        <v>200</v>
      </c>
      <c r="BX9" s="352">
        <f t="shared" si="0"/>
        <v>0</v>
      </c>
      <c r="BY9" s="352">
        <f t="shared" si="0"/>
        <v>0</v>
      </c>
      <c r="BZ9" s="352">
        <f t="shared" si="0"/>
        <v>0</v>
      </c>
      <c r="CA9" s="352">
        <f t="shared" si="0"/>
        <v>0</v>
      </c>
      <c r="CB9" s="352">
        <f t="shared" si="0"/>
        <v>0</v>
      </c>
      <c r="CC9" s="352">
        <f t="shared" ref="CC9:CH18" si="1">IFERROR($BL9*AH9,"&lt;")</f>
        <v>0</v>
      </c>
      <c r="CD9" s="352">
        <f t="shared" si="1"/>
        <v>0</v>
      </c>
      <c r="CE9" s="352">
        <f t="shared" si="1"/>
        <v>0</v>
      </c>
      <c r="CF9" s="352">
        <f t="shared" si="1"/>
        <v>0</v>
      </c>
      <c r="CG9" s="352">
        <f t="shared" si="1"/>
        <v>0</v>
      </c>
      <c r="CH9" s="354">
        <f t="shared" si="1"/>
        <v>0</v>
      </c>
      <c r="CI9" s="628"/>
      <c r="CJ9" s="724">
        <f t="shared" ref="CJ9:CJ18" si="2">IFERROR($BL9*AP9,"&lt;")</f>
        <v>0</v>
      </c>
      <c r="CK9" s="725">
        <f t="shared" ref="CK9:CO18" si="3">IF(($AO9="DI"),IFERROR($BL9*AQ9,"&lt;"),"np")</f>
        <v>2.0040000000000002E-2</v>
      </c>
      <c r="CL9" s="725">
        <f t="shared" si="3"/>
        <v>0.18036079999999999</v>
      </c>
      <c r="CM9" s="725">
        <f t="shared" si="3"/>
        <v>1.6833667999999999</v>
      </c>
      <c r="CN9" s="725">
        <f t="shared" si="3"/>
        <v>9.7194380000000002</v>
      </c>
      <c r="CO9" s="725">
        <f t="shared" si="3"/>
        <v>4.6092180000000003</v>
      </c>
      <c r="CP9" s="726">
        <f t="shared" ref="CP9:CR18" si="4">$BL9*AV9</f>
        <v>0</v>
      </c>
      <c r="CQ9" s="726">
        <f t="shared" si="4"/>
        <v>0</v>
      </c>
      <c r="CR9" s="726">
        <f t="shared" si="4"/>
        <v>0</v>
      </c>
      <c r="CS9" s="725">
        <f t="shared" ref="CS9:CV18" si="5">IF(($AO9="DI"),IFERROR($BL9*AY9,"&lt;"),"np")</f>
        <v>0.32064120000000007</v>
      </c>
      <c r="CT9" s="725">
        <f t="shared" si="5"/>
        <v>0.28056120000000001</v>
      </c>
      <c r="CU9" s="725">
        <f t="shared" si="5"/>
        <v>2.3046099999999998</v>
      </c>
      <c r="CV9" s="725">
        <f t="shared" si="5"/>
        <v>1.4028056</v>
      </c>
      <c r="CW9" s="727">
        <f t="shared" ref="CW9:CW18" si="6">$BL9*BC9</f>
        <v>0</v>
      </c>
      <c r="CX9" s="728"/>
      <c r="CY9" s="29" t="str">
        <f t="shared" ref="CY9:DD18" si="7">IFERROR($BL9*BD9,"&lt;")</f>
        <v>&lt;</v>
      </c>
      <c r="CZ9" s="30">
        <f t="shared" si="7"/>
        <v>1.4000000000000001</v>
      </c>
      <c r="DA9" s="30">
        <f t="shared" si="7"/>
        <v>0.2</v>
      </c>
      <c r="DB9" s="30">
        <f t="shared" si="7"/>
        <v>2E-3</v>
      </c>
      <c r="DC9" s="30">
        <f t="shared" si="7"/>
        <v>2E-3</v>
      </c>
      <c r="DD9" s="31">
        <f t="shared" si="7"/>
        <v>0.51</v>
      </c>
    </row>
    <row r="10" spans="2:108" x14ac:dyDescent="0.3">
      <c r="B10" s="35"/>
      <c r="C10" s="36"/>
      <c r="D10" s="36"/>
      <c r="E10" s="36"/>
      <c r="F10" s="36"/>
      <c r="G10" s="37"/>
      <c r="H10" s="38"/>
      <c r="I10" s="38"/>
      <c r="J10" s="39"/>
      <c r="K10" s="40"/>
      <c r="L10" s="41"/>
      <c r="M10" s="41"/>
      <c r="N10" s="42"/>
      <c r="O10" s="43"/>
      <c r="P10" s="44"/>
      <c r="Q10" s="45"/>
      <c r="R10" s="357">
        <v>100</v>
      </c>
      <c r="S10" s="363"/>
      <c r="T10" s="357"/>
      <c r="U10" s="362"/>
      <c r="V10" s="362"/>
      <c r="W10" s="362"/>
      <c r="X10" s="362"/>
      <c r="Y10" s="364"/>
      <c r="Z10" s="357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4"/>
      <c r="AN10" s="729"/>
      <c r="AO10" s="46" t="s">
        <v>282</v>
      </c>
      <c r="AP10" s="730"/>
      <c r="AQ10" s="731">
        <f t="shared" ref="AQ10:AQ18" si="8">IF(($AO10&lt;&gt;"DI"),"np",IF($R10&lt;&gt;"",IFERROR(0.00098*($R10),"&lt;"),IF($S10&lt;&gt;"",IFERROR(0.001002*($S10),"&lt;"),"")))</f>
        <v>9.8000000000000004E-2</v>
      </c>
      <c r="AR10" s="731">
        <f t="shared" ref="AR10:AR18" si="9">IF(($AO10&lt;&gt;"DI"),"np",IF($R10&lt;&gt;"",IFERROR(0.00879*($R10),"&lt;"),IF($S10&lt;&gt;"",IFERROR(0.00901804*($S10),"&lt;"),"")))</f>
        <v>0.87899999999999989</v>
      </c>
      <c r="AS10" s="731">
        <f t="shared" ref="AS10:AS18" si="10">IF(($AO10&lt;&gt;"DI"),"np",IF($R10&lt;&gt;"",IFERROR(0.08203*($R10),"&lt;"),IF($S10&lt;&gt;"",IFERROR(0.08416834*($S10),"&lt;"),"")))</f>
        <v>8.2030000000000012</v>
      </c>
      <c r="AT10" s="731">
        <f t="shared" ref="AT10:AT18" si="11">IF(($AO10&lt;&gt;"DI"),"np",IF($R10&lt;&gt;"",IFERROR(0.47363*($R10),"&lt;"),IF($S10&lt;&gt;"",IFERROR(0.4859719*($S10),"&lt;"),"")))</f>
        <v>47.363</v>
      </c>
      <c r="AU10" s="731">
        <f t="shared" ref="AU10:AU18" si="12">IF(($AO10&lt;&gt;"DI"),"np",IF($R10&lt;&gt;"",IFERROR(0.22461*($R10),"&lt;"),IF($S10&lt;&gt;"",IFERROR(0.2304609*($S10),"&lt;"),"")))</f>
        <v>22.461000000000002</v>
      </c>
      <c r="AV10" s="732"/>
      <c r="AW10" s="732"/>
      <c r="AX10" s="732"/>
      <c r="AY10" s="731">
        <f t="shared" ref="AY10:AY18" si="13">IF(($AO10&lt;&gt;"DI"),"np",IF($R10&lt;&gt;"",IFERROR(0.01563*($R10),"&lt;"),IF($S10&lt;&gt;"",IFERROR(0.01603206*($S10),"&lt;"),"")))</f>
        <v>1.5630000000000002</v>
      </c>
      <c r="AZ10" s="731">
        <f t="shared" ref="AZ10:AZ18" si="14">IF(($AO10&lt;&gt;"DI"),"np",IF($R10&lt;&gt;"",IFERROR(0.01367*($R10),"&lt;"),IF($S10&lt;&gt;"",IFERROR(0.01402806*($S10),"&lt;"),"")))</f>
        <v>1.367</v>
      </c>
      <c r="BA10" s="731">
        <f t="shared" ref="BA10:BA18" si="15">IF(($AO10&lt;&gt;"DI"),"np",IF($R10&lt;&gt;"",IFERROR(0.1123*($R10),"&lt;"),IF($S10&lt;&gt;"",IFERROR(0.1152305*($S10),"&lt;"),"")))</f>
        <v>11.23</v>
      </c>
      <c r="BB10" s="731">
        <f t="shared" ref="BB10:BB18" si="16">IF(($AO10&lt;&gt;"DI"),"np",IF($R10&lt;&gt;"",IFERROR(0.06836*($R10),"&lt;"),IF($S10&lt;&gt;"",IFERROR(0.07014028*($S10),"&lt;"),"")))</f>
        <v>6.8360000000000003</v>
      </c>
      <c r="BC10" s="733"/>
      <c r="BD10" s="47"/>
      <c r="BE10" s="32"/>
      <c r="BF10" s="32"/>
      <c r="BG10" s="32"/>
      <c r="BH10" s="32"/>
      <c r="BI10" s="48"/>
      <c r="BJ10" s="32"/>
      <c r="BK10" s="49"/>
      <c r="BL10" s="50">
        <v>0.2</v>
      </c>
      <c r="BM10" s="357">
        <f t="shared" si="0"/>
        <v>20</v>
      </c>
      <c r="BN10" s="734">
        <f t="shared" si="0"/>
        <v>0</v>
      </c>
      <c r="BO10" s="735">
        <f t="shared" si="0"/>
        <v>0</v>
      </c>
      <c r="BP10" s="736">
        <f t="shared" si="0"/>
        <v>0</v>
      </c>
      <c r="BQ10" s="736">
        <f t="shared" si="0"/>
        <v>0</v>
      </c>
      <c r="BR10" s="736">
        <f t="shared" si="0"/>
        <v>0</v>
      </c>
      <c r="BS10" s="736">
        <f t="shared" si="0"/>
        <v>0</v>
      </c>
      <c r="BT10" s="737">
        <f t="shared" si="0"/>
        <v>0</v>
      </c>
      <c r="BU10" s="357">
        <f t="shared" si="0"/>
        <v>0</v>
      </c>
      <c r="BV10" s="362">
        <f t="shared" si="0"/>
        <v>0</v>
      </c>
      <c r="BW10" s="362">
        <f t="shared" si="0"/>
        <v>0</v>
      </c>
      <c r="BX10" s="362">
        <f t="shared" si="0"/>
        <v>0</v>
      </c>
      <c r="BY10" s="362">
        <f t="shared" si="0"/>
        <v>0</v>
      </c>
      <c r="BZ10" s="362">
        <f t="shared" si="0"/>
        <v>0</v>
      </c>
      <c r="CA10" s="362">
        <f t="shared" si="0"/>
        <v>0</v>
      </c>
      <c r="CB10" s="362">
        <f t="shared" si="0"/>
        <v>0</v>
      </c>
      <c r="CC10" s="362">
        <f t="shared" si="1"/>
        <v>0</v>
      </c>
      <c r="CD10" s="362">
        <f t="shared" si="1"/>
        <v>0</v>
      </c>
      <c r="CE10" s="362">
        <f t="shared" si="1"/>
        <v>0</v>
      </c>
      <c r="CF10" s="362">
        <f t="shared" si="1"/>
        <v>0</v>
      </c>
      <c r="CG10" s="362">
        <f t="shared" si="1"/>
        <v>0</v>
      </c>
      <c r="CH10" s="364">
        <f t="shared" si="1"/>
        <v>0</v>
      </c>
      <c r="CI10" s="396"/>
      <c r="CJ10" s="738">
        <f t="shared" si="2"/>
        <v>0</v>
      </c>
      <c r="CK10" s="739">
        <f t="shared" si="3"/>
        <v>1.9600000000000003E-2</v>
      </c>
      <c r="CL10" s="739">
        <f t="shared" si="3"/>
        <v>0.17579999999999998</v>
      </c>
      <c r="CM10" s="739">
        <f t="shared" si="3"/>
        <v>1.6406000000000003</v>
      </c>
      <c r="CN10" s="739">
        <f t="shared" si="3"/>
        <v>9.4725999999999999</v>
      </c>
      <c r="CO10" s="739">
        <f t="shared" si="3"/>
        <v>4.4922000000000004</v>
      </c>
      <c r="CP10" s="740">
        <f t="shared" si="4"/>
        <v>0</v>
      </c>
      <c r="CQ10" s="740">
        <f t="shared" si="4"/>
        <v>0</v>
      </c>
      <c r="CR10" s="740">
        <f t="shared" si="4"/>
        <v>0</v>
      </c>
      <c r="CS10" s="739">
        <f t="shared" si="5"/>
        <v>0.31260000000000004</v>
      </c>
      <c r="CT10" s="739">
        <f t="shared" si="5"/>
        <v>0.27340000000000003</v>
      </c>
      <c r="CU10" s="739">
        <f t="shared" si="5"/>
        <v>2.246</v>
      </c>
      <c r="CV10" s="739">
        <f t="shared" si="5"/>
        <v>1.3672000000000002</v>
      </c>
      <c r="CW10" s="741">
        <f t="shared" si="6"/>
        <v>0</v>
      </c>
      <c r="CX10" s="742"/>
      <c r="CY10" s="47">
        <f t="shared" si="7"/>
        <v>0</v>
      </c>
      <c r="CZ10" s="32">
        <f t="shared" si="7"/>
        <v>0</v>
      </c>
      <c r="DA10" s="32">
        <f t="shared" si="7"/>
        <v>0</v>
      </c>
      <c r="DB10" s="32">
        <f t="shared" si="7"/>
        <v>0</v>
      </c>
      <c r="DC10" s="32">
        <f t="shared" si="7"/>
        <v>0</v>
      </c>
      <c r="DD10" s="48">
        <f t="shared" si="7"/>
        <v>0</v>
      </c>
    </row>
    <row r="11" spans="2:108" x14ac:dyDescent="0.3">
      <c r="B11" s="35"/>
      <c r="C11" s="36"/>
      <c r="D11" s="36"/>
      <c r="E11" s="36"/>
      <c r="F11" s="36"/>
      <c r="G11" s="37"/>
      <c r="H11" s="38"/>
      <c r="I11" s="38"/>
      <c r="J11" s="39"/>
      <c r="K11" s="40"/>
      <c r="L11" s="41"/>
      <c r="M11" s="41"/>
      <c r="N11" s="42"/>
      <c r="O11" s="43"/>
      <c r="P11" s="44"/>
      <c r="Q11" s="45"/>
      <c r="R11" s="357" t="s">
        <v>268</v>
      </c>
      <c r="S11" s="363"/>
      <c r="T11" s="357"/>
      <c r="U11" s="362"/>
      <c r="V11" s="362"/>
      <c r="W11" s="362"/>
      <c r="X11" s="362"/>
      <c r="Y11" s="364"/>
      <c r="Z11" s="357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4"/>
      <c r="AN11" s="729"/>
      <c r="AO11" s="46" t="s">
        <v>282</v>
      </c>
      <c r="AP11" s="730"/>
      <c r="AQ11" s="731" t="str">
        <f t="shared" si="8"/>
        <v>&lt;</v>
      </c>
      <c r="AR11" s="731" t="str">
        <f t="shared" si="9"/>
        <v>&lt;</v>
      </c>
      <c r="AS11" s="731" t="str">
        <f t="shared" si="10"/>
        <v>&lt;</v>
      </c>
      <c r="AT11" s="731" t="str">
        <f t="shared" si="11"/>
        <v>&lt;</v>
      </c>
      <c r="AU11" s="731" t="str">
        <f t="shared" si="12"/>
        <v>&lt;</v>
      </c>
      <c r="AV11" s="732"/>
      <c r="AW11" s="732"/>
      <c r="AX11" s="732"/>
      <c r="AY11" s="731" t="str">
        <f t="shared" si="13"/>
        <v>&lt;</v>
      </c>
      <c r="AZ11" s="731" t="str">
        <f t="shared" si="14"/>
        <v>&lt;</v>
      </c>
      <c r="BA11" s="731" t="str">
        <f t="shared" si="15"/>
        <v>&lt;</v>
      </c>
      <c r="BB11" s="731" t="str">
        <f t="shared" si="16"/>
        <v>&lt;</v>
      </c>
      <c r="BC11" s="733"/>
      <c r="BD11" s="47"/>
      <c r="BE11" s="32"/>
      <c r="BF11" s="32"/>
      <c r="BG11" s="32"/>
      <c r="BH11" s="32"/>
      <c r="BI11" s="48"/>
      <c r="BJ11" s="32"/>
      <c r="BK11" s="49"/>
      <c r="BL11" s="50">
        <v>0.2</v>
      </c>
      <c r="BM11" s="357" t="str">
        <f t="shared" si="0"/>
        <v>&lt;</v>
      </c>
      <c r="BN11" s="734">
        <f t="shared" si="0"/>
        <v>0</v>
      </c>
      <c r="BO11" s="735">
        <f t="shared" si="0"/>
        <v>0</v>
      </c>
      <c r="BP11" s="736">
        <f t="shared" si="0"/>
        <v>0</v>
      </c>
      <c r="BQ11" s="736">
        <f t="shared" si="0"/>
        <v>0</v>
      </c>
      <c r="BR11" s="736">
        <f t="shared" si="0"/>
        <v>0</v>
      </c>
      <c r="BS11" s="736">
        <f t="shared" si="0"/>
        <v>0</v>
      </c>
      <c r="BT11" s="737">
        <f t="shared" si="0"/>
        <v>0</v>
      </c>
      <c r="BU11" s="357">
        <f t="shared" si="0"/>
        <v>0</v>
      </c>
      <c r="BV11" s="362">
        <f t="shared" si="0"/>
        <v>0</v>
      </c>
      <c r="BW11" s="362">
        <f t="shared" si="0"/>
        <v>0</v>
      </c>
      <c r="BX11" s="362">
        <f t="shared" si="0"/>
        <v>0</v>
      </c>
      <c r="BY11" s="362">
        <f t="shared" si="0"/>
        <v>0</v>
      </c>
      <c r="BZ11" s="362">
        <f t="shared" si="0"/>
        <v>0</v>
      </c>
      <c r="CA11" s="362">
        <f t="shared" si="0"/>
        <v>0</v>
      </c>
      <c r="CB11" s="362">
        <f t="shared" si="0"/>
        <v>0</v>
      </c>
      <c r="CC11" s="362">
        <f t="shared" si="1"/>
        <v>0</v>
      </c>
      <c r="CD11" s="362">
        <f t="shared" si="1"/>
        <v>0</v>
      </c>
      <c r="CE11" s="362">
        <f t="shared" si="1"/>
        <v>0</v>
      </c>
      <c r="CF11" s="362">
        <f t="shared" si="1"/>
        <v>0</v>
      </c>
      <c r="CG11" s="362">
        <f t="shared" si="1"/>
        <v>0</v>
      </c>
      <c r="CH11" s="364">
        <f t="shared" si="1"/>
        <v>0</v>
      </c>
      <c r="CI11" s="396"/>
      <c r="CJ11" s="738">
        <f t="shared" si="2"/>
        <v>0</v>
      </c>
      <c r="CK11" s="739" t="str">
        <f t="shared" si="3"/>
        <v>&lt;</v>
      </c>
      <c r="CL11" s="739" t="str">
        <f t="shared" si="3"/>
        <v>&lt;</v>
      </c>
      <c r="CM11" s="739" t="str">
        <f t="shared" si="3"/>
        <v>&lt;</v>
      </c>
      <c r="CN11" s="739" t="str">
        <f t="shared" si="3"/>
        <v>&lt;</v>
      </c>
      <c r="CO11" s="739" t="str">
        <f t="shared" si="3"/>
        <v>&lt;</v>
      </c>
      <c r="CP11" s="740">
        <f t="shared" si="4"/>
        <v>0</v>
      </c>
      <c r="CQ11" s="740">
        <f t="shared" si="4"/>
        <v>0</v>
      </c>
      <c r="CR11" s="740">
        <f t="shared" si="4"/>
        <v>0</v>
      </c>
      <c r="CS11" s="739" t="str">
        <f t="shared" si="5"/>
        <v>&lt;</v>
      </c>
      <c r="CT11" s="739" t="str">
        <f t="shared" si="5"/>
        <v>&lt;</v>
      </c>
      <c r="CU11" s="739" t="str">
        <f t="shared" si="5"/>
        <v>&lt;</v>
      </c>
      <c r="CV11" s="739" t="str">
        <f t="shared" si="5"/>
        <v>&lt;</v>
      </c>
      <c r="CW11" s="741">
        <f t="shared" si="6"/>
        <v>0</v>
      </c>
      <c r="CX11" s="742"/>
      <c r="CY11" s="47">
        <f t="shared" si="7"/>
        <v>0</v>
      </c>
      <c r="CZ11" s="32">
        <f t="shared" si="7"/>
        <v>0</v>
      </c>
      <c r="DA11" s="32">
        <f t="shared" si="7"/>
        <v>0</v>
      </c>
      <c r="DB11" s="32">
        <f t="shared" si="7"/>
        <v>0</v>
      </c>
      <c r="DC11" s="32">
        <f t="shared" si="7"/>
        <v>0</v>
      </c>
      <c r="DD11" s="48">
        <f t="shared" si="7"/>
        <v>0</v>
      </c>
    </row>
    <row r="12" spans="2:108" x14ac:dyDescent="0.3">
      <c r="B12" s="51"/>
      <c r="C12" s="52"/>
      <c r="D12" s="52"/>
      <c r="E12" s="52"/>
      <c r="F12" s="52"/>
      <c r="G12" s="53"/>
      <c r="H12" s="54"/>
      <c r="I12" s="54"/>
      <c r="J12" s="55"/>
      <c r="K12" s="56"/>
      <c r="L12" s="57"/>
      <c r="M12" s="57"/>
      <c r="N12" s="58"/>
      <c r="O12" s="59"/>
      <c r="P12" s="60"/>
      <c r="Q12" s="61"/>
      <c r="R12" s="357"/>
      <c r="S12" s="363" t="s">
        <v>268</v>
      </c>
      <c r="T12" s="357"/>
      <c r="U12" s="362"/>
      <c r="V12" s="362"/>
      <c r="W12" s="362"/>
      <c r="X12" s="362"/>
      <c r="Y12" s="364"/>
      <c r="Z12" s="357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4"/>
      <c r="AN12" s="729"/>
      <c r="AO12" s="46" t="s">
        <v>282</v>
      </c>
      <c r="AP12" s="730"/>
      <c r="AQ12" s="731" t="str">
        <f t="shared" si="8"/>
        <v>&lt;</v>
      </c>
      <c r="AR12" s="731" t="str">
        <f t="shared" si="9"/>
        <v>&lt;</v>
      </c>
      <c r="AS12" s="731" t="str">
        <f t="shared" si="10"/>
        <v>&lt;</v>
      </c>
      <c r="AT12" s="731" t="str">
        <f t="shared" si="11"/>
        <v>&lt;</v>
      </c>
      <c r="AU12" s="731" t="str">
        <f t="shared" si="12"/>
        <v>&lt;</v>
      </c>
      <c r="AV12" s="732"/>
      <c r="AW12" s="732"/>
      <c r="AX12" s="732"/>
      <c r="AY12" s="731" t="str">
        <f t="shared" si="13"/>
        <v>&lt;</v>
      </c>
      <c r="AZ12" s="731" t="str">
        <f t="shared" si="14"/>
        <v>&lt;</v>
      </c>
      <c r="BA12" s="731" t="str">
        <f t="shared" si="15"/>
        <v>&lt;</v>
      </c>
      <c r="BB12" s="731" t="str">
        <f t="shared" si="16"/>
        <v>&lt;</v>
      </c>
      <c r="BC12" s="733"/>
      <c r="BD12" s="47"/>
      <c r="BE12" s="32"/>
      <c r="BF12" s="32"/>
      <c r="BG12" s="32"/>
      <c r="BH12" s="32"/>
      <c r="BI12" s="48"/>
      <c r="BJ12" s="32"/>
      <c r="BK12" s="49"/>
      <c r="BL12" s="50">
        <v>0.2</v>
      </c>
      <c r="BM12" s="357">
        <f t="shared" si="0"/>
        <v>0</v>
      </c>
      <c r="BN12" s="734" t="str">
        <f t="shared" si="0"/>
        <v>&lt;</v>
      </c>
      <c r="BO12" s="735">
        <f t="shared" si="0"/>
        <v>0</v>
      </c>
      <c r="BP12" s="736">
        <f t="shared" si="0"/>
        <v>0</v>
      </c>
      <c r="BQ12" s="736">
        <f t="shared" si="0"/>
        <v>0</v>
      </c>
      <c r="BR12" s="736">
        <f t="shared" si="0"/>
        <v>0</v>
      </c>
      <c r="BS12" s="736">
        <f t="shared" si="0"/>
        <v>0</v>
      </c>
      <c r="BT12" s="737">
        <f t="shared" si="0"/>
        <v>0</v>
      </c>
      <c r="BU12" s="357">
        <f t="shared" si="0"/>
        <v>0</v>
      </c>
      <c r="BV12" s="362">
        <f t="shared" si="0"/>
        <v>0</v>
      </c>
      <c r="BW12" s="362">
        <f t="shared" si="0"/>
        <v>0</v>
      </c>
      <c r="BX12" s="362">
        <f t="shared" si="0"/>
        <v>0</v>
      </c>
      <c r="BY12" s="362">
        <f t="shared" si="0"/>
        <v>0</v>
      </c>
      <c r="BZ12" s="362">
        <f t="shared" si="0"/>
        <v>0</v>
      </c>
      <c r="CA12" s="362">
        <f t="shared" si="0"/>
        <v>0</v>
      </c>
      <c r="CB12" s="362">
        <f t="shared" si="0"/>
        <v>0</v>
      </c>
      <c r="CC12" s="362">
        <f t="shared" si="1"/>
        <v>0</v>
      </c>
      <c r="CD12" s="362">
        <f t="shared" si="1"/>
        <v>0</v>
      </c>
      <c r="CE12" s="362">
        <f t="shared" si="1"/>
        <v>0</v>
      </c>
      <c r="CF12" s="362">
        <f t="shared" si="1"/>
        <v>0</v>
      </c>
      <c r="CG12" s="362">
        <f t="shared" si="1"/>
        <v>0</v>
      </c>
      <c r="CH12" s="364">
        <f t="shared" si="1"/>
        <v>0</v>
      </c>
      <c r="CI12" s="396"/>
      <c r="CJ12" s="738">
        <f t="shared" si="2"/>
        <v>0</v>
      </c>
      <c r="CK12" s="739" t="str">
        <f t="shared" si="3"/>
        <v>&lt;</v>
      </c>
      <c r="CL12" s="739" t="str">
        <f t="shared" si="3"/>
        <v>&lt;</v>
      </c>
      <c r="CM12" s="739" t="str">
        <f t="shared" si="3"/>
        <v>&lt;</v>
      </c>
      <c r="CN12" s="739" t="str">
        <f t="shared" si="3"/>
        <v>&lt;</v>
      </c>
      <c r="CO12" s="739" t="str">
        <f t="shared" si="3"/>
        <v>&lt;</v>
      </c>
      <c r="CP12" s="740">
        <f t="shared" si="4"/>
        <v>0</v>
      </c>
      <c r="CQ12" s="740">
        <f t="shared" si="4"/>
        <v>0</v>
      </c>
      <c r="CR12" s="740">
        <f t="shared" si="4"/>
        <v>0</v>
      </c>
      <c r="CS12" s="739" t="str">
        <f t="shared" si="5"/>
        <v>&lt;</v>
      </c>
      <c r="CT12" s="739" t="str">
        <f t="shared" si="5"/>
        <v>&lt;</v>
      </c>
      <c r="CU12" s="739" t="str">
        <f t="shared" si="5"/>
        <v>&lt;</v>
      </c>
      <c r="CV12" s="739" t="str">
        <f t="shared" si="5"/>
        <v>&lt;</v>
      </c>
      <c r="CW12" s="741">
        <f t="shared" si="6"/>
        <v>0</v>
      </c>
      <c r="CX12" s="742"/>
      <c r="CY12" s="47">
        <f t="shared" si="7"/>
        <v>0</v>
      </c>
      <c r="CZ12" s="32">
        <f t="shared" si="7"/>
        <v>0</v>
      </c>
      <c r="DA12" s="32">
        <f t="shared" si="7"/>
        <v>0</v>
      </c>
      <c r="DB12" s="32">
        <f t="shared" si="7"/>
        <v>0</v>
      </c>
      <c r="DC12" s="32">
        <f t="shared" si="7"/>
        <v>0</v>
      </c>
      <c r="DD12" s="48">
        <f t="shared" si="7"/>
        <v>0</v>
      </c>
    </row>
    <row r="13" spans="2:108" x14ac:dyDescent="0.3">
      <c r="B13" s="35"/>
      <c r="C13" s="36"/>
      <c r="D13" s="36"/>
      <c r="E13" s="36"/>
      <c r="F13" s="36"/>
      <c r="G13" s="37"/>
      <c r="H13" s="38"/>
      <c r="I13" s="38"/>
      <c r="J13" s="39"/>
      <c r="K13" s="40"/>
      <c r="L13" s="41"/>
      <c r="M13" s="41"/>
      <c r="N13" s="42"/>
      <c r="O13" s="43"/>
      <c r="P13" s="44"/>
      <c r="Q13" s="45"/>
      <c r="R13" s="357"/>
      <c r="S13" s="363"/>
      <c r="T13" s="357"/>
      <c r="U13" s="362"/>
      <c r="V13" s="362"/>
      <c r="W13" s="362"/>
      <c r="X13" s="362"/>
      <c r="Y13" s="364"/>
      <c r="Z13" s="357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4"/>
      <c r="AN13" s="729"/>
      <c r="AO13" s="46" t="s">
        <v>282</v>
      </c>
      <c r="AP13" s="730"/>
      <c r="AQ13" s="731" t="str">
        <f t="shared" si="8"/>
        <v/>
      </c>
      <c r="AR13" s="731" t="str">
        <f t="shared" si="9"/>
        <v/>
      </c>
      <c r="AS13" s="731" t="str">
        <f t="shared" si="10"/>
        <v/>
      </c>
      <c r="AT13" s="731" t="str">
        <f t="shared" si="11"/>
        <v/>
      </c>
      <c r="AU13" s="731" t="str">
        <f t="shared" si="12"/>
        <v/>
      </c>
      <c r="AV13" s="732"/>
      <c r="AW13" s="732"/>
      <c r="AX13" s="732"/>
      <c r="AY13" s="731" t="str">
        <f t="shared" si="13"/>
        <v/>
      </c>
      <c r="AZ13" s="731" t="str">
        <f t="shared" si="14"/>
        <v/>
      </c>
      <c r="BA13" s="731" t="str">
        <f t="shared" si="15"/>
        <v/>
      </c>
      <c r="BB13" s="731" t="str">
        <f t="shared" si="16"/>
        <v/>
      </c>
      <c r="BC13" s="733"/>
      <c r="BD13" s="47"/>
      <c r="BE13" s="32"/>
      <c r="BF13" s="32"/>
      <c r="BG13" s="32"/>
      <c r="BH13" s="32"/>
      <c r="BI13" s="48"/>
      <c r="BJ13" s="32"/>
      <c r="BK13" s="49"/>
      <c r="BL13" s="50">
        <v>0.2</v>
      </c>
      <c r="BM13" s="357">
        <f t="shared" si="0"/>
        <v>0</v>
      </c>
      <c r="BN13" s="734">
        <f t="shared" si="0"/>
        <v>0</v>
      </c>
      <c r="BO13" s="735">
        <f t="shared" si="0"/>
        <v>0</v>
      </c>
      <c r="BP13" s="736">
        <f t="shared" si="0"/>
        <v>0</v>
      </c>
      <c r="BQ13" s="736">
        <f t="shared" si="0"/>
        <v>0</v>
      </c>
      <c r="BR13" s="736">
        <f t="shared" si="0"/>
        <v>0</v>
      </c>
      <c r="BS13" s="736">
        <f t="shared" si="0"/>
        <v>0</v>
      </c>
      <c r="BT13" s="737">
        <f t="shared" si="0"/>
        <v>0</v>
      </c>
      <c r="BU13" s="357">
        <f t="shared" si="0"/>
        <v>0</v>
      </c>
      <c r="BV13" s="362">
        <f t="shared" si="0"/>
        <v>0</v>
      </c>
      <c r="BW13" s="362">
        <f t="shared" si="0"/>
        <v>0</v>
      </c>
      <c r="BX13" s="362">
        <f t="shared" si="0"/>
        <v>0</v>
      </c>
      <c r="BY13" s="362">
        <f t="shared" si="0"/>
        <v>0</v>
      </c>
      <c r="BZ13" s="362">
        <f t="shared" si="0"/>
        <v>0</v>
      </c>
      <c r="CA13" s="362">
        <f t="shared" si="0"/>
        <v>0</v>
      </c>
      <c r="CB13" s="362">
        <f t="shared" si="0"/>
        <v>0</v>
      </c>
      <c r="CC13" s="362">
        <f t="shared" si="1"/>
        <v>0</v>
      </c>
      <c r="CD13" s="362">
        <f t="shared" si="1"/>
        <v>0</v>
      </c>
      <c r="CE13" s="362">
        <f t="shared" si="1"/>
        <v>0</v>
      </c>
      <c r="CF13" s="362">
        <f t="shared" si="1"/>
        <v>0</v>
      </c>
      <c r="CG13" s="362">
        <f t="shared" si="1"/>
        <v>0</v>
      </c>
      <c r="CH13" s="364">
        <f t="shared" si="1"/>
        <v>0</v>
      </c>
      <c r="CI13" s="396"/>
      <c r="CJ13" s="738">
        <f t="shared" si="2"/>
        <v>0</v>
      </c>
      <c r="CK13" s="739" t="str">
        <f t="shared" si="3"/>
        <v>&lt;</v>
      </c>
      <c r="CL13" s="739" t="str">
        <f t="shared" si="3"/>
        <v>&lt;</v>
      </c>
      <c r="CM13" s="739" t="str">
        <f t="shared" si="3"/>
        <v>&lt;</v>
      </c>
      <c r="CN13" s="739" t="str">
        <f t="shared" si="3"/>
        <v>&lt;</v>
      </c>
      <c r="CO13" s="739" t="str">
        <f t="shared" si="3"/>
        <v>&lt;</v>
      </c>
      <c r="CP13" s="740">
        <f t="shared" si="4"/>
        <v>0</v>
      </c>
      <c r="CQ13" s="740">
        <f t="shared" si="4"/>
        <v>0</v>
      </c>
      <c r="CR13" s="740">
        <f t="shared" si="4"/>
        <v>0</v>
      </c>
      <c r="CS13" s="739" t="str">
        <f t="shared" si="5"/>
        <v>&lt;</v>
      </c>
      <c r="CT13" s="739" t="str">
        <f t="shared" si="5"/>
        <v>&lt;</v>
      </c>
      <c r="CU13" s="739" t="str">
        <f t="shared" si="5"/>
        <v>&lt;</v>
      </c>
      <c r="CV13" s="739" t="str">
        <f t="shared" si="5"/>
        <v>&lt;</v>
      </c>
      <c r="CW13" s="741">
        <f t="shared" si="6"/>
        <v>0</v>
      </c>
      <c r="CX13" s="742"/>
      <c r="CY13" s="47">
        <f t="shared" si="7"/>
        <v>0</v>
      </c>
      <c r="CZ13" s="32">
        <f t="shared" si="7"/>
        <v>0</v>
      </c>
      <c r="DA13" s="32">
        <f t="shared" si="7"/>
        <v>0</v>
      </c>
      <c r="DB13" s="32">
        <f t="shared" si="7"/>
        <v>0</v>
      </c>
      <c r="DC13" s="32">
        <f t="shared" si="7"/>
        <v>0</v>
      </c>
      <c r="DD13" s="48">
        <f t="shared" si="7"/>
        <v>0</v>
      </c>
    </row>
    <row r="14" spans="2:108" ht="13.5" customHeight="1" x14ac:dyDescent="0.3">
      <c r="B14" s="17"/>
      <c r="C14" s="18"/>
      <c r="D14" s="18"/>
      <c r="E14" s="18"/>
      <c r="F14" s="18"/>
      <c r="G14" s="19"/>
      <c r="H14" s="62"/>
      <c r="I14" s="62"/>
      <c r="J14" s="21"/>
      <c r="K14" s="22"/>
      <c r="L14" s="23"/>
      <c r="M14" s="23"/>
      <c r="N14" s="24"/>
      <c r="O14" s="43"/>
      <c r="P14" s="63"/>
      <c r="Q14" s="27"/>
      <c r="R14" s="357"/>
      <c r="S14" s="363"/>
      <c r="T14" s="357"/>
      <c r="U14" s="362"/>
      <c r="V14" s="362"/>
      <c r="W14" s="362"/>
      <c r="X14" s="362"/>
      <c r="Y14" s="364"/>
      <c r="Z14" s="357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4"/>
      <c r="AN14" s="729"/>
      <c r="AO14" s="46" t="s">
        <v>282</v>
      </c>
      <c r="AP14" s="730"/>
      <c r="AQ14" s="731" t="str">
        <f t="shared" si="8"/>
        <v/>
      </c>
      <c r="AR14" s="731" t="str">
        <f t="shared" si="9"/>
        <v/>
      </c>
      <c r="AS14" s="731" t="str">
        <f t="shared" si="10"/>
        <v/>
      </c>
      <c r="AT14" s="731" t="str">
        <f t="shared" si="11"/>
        <v/>
      </c>
      <c r="AU14" s="731" t="str">
        <f t="shared" si="12"/>
        <v/>
      </c>
      <c r="AV14" s="732"/>
      <c r="AW14" s="732"/>
      <c r="AX14" s="732"/>
      <c r="AY14" s="731" t="str">
        <f t="shared" si="13"/>
        <v/>
      </c>
      <c r="AZ14" s="731" t="str">
        <f t="shared" si="14"/>
        <v/>
      </c>
      <c r="BA14" s="731" t="str">
        <f t="shared" si="15"/>
        <v/>
      </c>
      <c r="BB14" s="731" t="str">
        <f t="shared" si="16"/>
        <v/>
      </c>
      <c r="BC14" s="733"/>
      <c r="BD14" s="47"/>
      <c r="BE14" s="32"/>
      <c r="BF14" s="32"/>
      <c r="BG14" s="32"/>
      <c r="BH14" s="32"/>
      <c r="BI14" s="48"/>
      <c r="BJ14" s="32"/>
      <c r="BK14" s="49"/>
      <c r="BL14" s="50">
        <v>0.2</v>
      </c>
      <c r="BM14" s="357">
        <f t="shared" si="0"/>
        <v>0</v>
      </c>
      <c r="BN14" s="734">
        <f t="shared" si="0"/>
        <v>0</v>
      </c>
      <c r="BO14" s="735">
        <f t="shared" si="0"/>
        <v>0</v>
      </c>
      <c r="BP14" s="736">
        <f t="shared" si="0"/>
        <v>0</v>
      </c>
      <c r="BQ14" s="736">
        <f t="shared" si="0"/>
        <v>0</v>
      </c>
      <c r="BR14" s="736">
        <f t="shared" si="0"/>
        <v>0</v>
      </c>
      <c r="BS14" s="736">
        <f t="shared" si="0"/>
        <v>0</v>
      </c>
      <c r="BT14" s="737">
        <f t="shared" si="0"/>
        <v>0</v>
      </c>
      <c r="BU14" s="357">
        <f t="shared" si="0"/>
        <v>0</v>
      </c>
      <c r="BV14" s="362">
        <f t="shared" si="0"/>
        <v>0</v>
      </c>
      <c r="BW14" s="362">
        <f t="shared" si="0"/>
        <v>0</v>
      </c>
      <c r="BX14" s="362">
        <f t="shared" si="0"/>
        <v>0</v>
      </c>
      <c r="BY14" s="362">
        <f t="shared" si="0"/>
        <v>0</v>
      </c>
      <c r="BZ14" s="362">
        <f t="shared" si="0"/>
        <v>0</v>
      </c>
      <c r="CA14" s="362">
        <f t="shared" si="0"/>
        <v>0</v>
      </c>
      <c r="CB14" s="362">
        <f t="shared" si="0"/>
        <v>0</v>
      </c>
      <c r="CC14" s="362">
        <f t="shared" si="1"/>
        <v>0</v>
      </c>
      <c r="CD14" s="362">
        <f t="shared" si="1"/>
        <v>0</v>
      </c>
      <c r="CE14" s="362">
        <f t="shared" si="1"/>
        <v>0</v>
      </c>
      <c r="CF14" s="362">
        <f t="shared" si="1"/>
        <v>0</v>
      </c>
      <c r="CG14" s="362">
        <f t="shared" si="1"/>
        <v>0</v>
      </c>
      <c r="CH14" s="364">
        <f t="shared" si="1"/>
        <v>0</v>
      </c>
      <c r="CI14" s="396"/>
      <c r="CJ14" s="738">
        <f t="shared" si="2"/>
        <v>0</v>
      </c>
      <c r="CK14" s="739" t="str">
        <f t="shared" si="3"/>
        <v>&lt;</v>
      </c>
      <c r="CL14" s="739" t="str">
        <f t="shared" si="3"/>
        <v>&lt;</v>
      </c>
      <c r="CM14" s="739" t="str">
        <f t="shared" si="3"/>
        <v>&lt;</v>
      </c>
      <c r="CN14" s="739" t="str">
        <f t="shared" si="3"/>
        <v>&lt;</v>
      </c>
      <c r="CO14" s="739" t="str">
        <f t="shared" si="3"/>
        <v>&lt;</v>
      </c>
      <c r="CP14" s="740">
        <f t="shared" si="4"/>
        <v>0</v>
      </c>
      <c r="CQ14" s="740">
        <f t="shared" si="4"/>
        <v>0</v>
      </c>
      <c r="CR14" s="740">
        <f t="shared" si="4"/>
        <v>0</v>
      </c>
      <c r="CS14" s="739" t="str">
        <f t="shared" si="5"/>
        <v>&lt;</v>
      </c>
      <c r="CT14" s="739" t="str">
        <f t="shared" si="5"/>
        <v>&lt;</v>
      </c>
      <c r="CU14" s="739" t="str">
        <f t="shared" si="5"/>
        <v>&lt;</v>
      </c>
      <c r="CV14" s="739" t="str">
        <f t="shared" si="5"/>
        <v>&lt;</v>
      </c>
      <c r="CW14" s="741">
        <f t="shared" si="6"/>
        <v>0</v>
      </c>
      <c r="CX14" s="742"/>
      <c r="CY14" s="47">
        <f t="shared" si="7"/>
        <v>0</v>
      </c>
      <c r="CZ14" s="32">
        <f t="shared" si="7"/>
        <v>0</v>
      </c>
      <c r="DA14" s="32">
        <f t="shared" si="7"/>
        <v>0</v>
      </c>
      <c r="DB14" s="32">
        <f t="shared" si="7"/>
        <v>0</v>
      </c>
      <c r="DC14" s="32">
        <f t="shared" si="7"/>
        <v>0</v>
      </c>
      <c r="DD14" s="48">
        <f t="shared" si="7"/>
        <v>0</v>
      </c>
    </row>
    <row r="15" spans="2:108" x14ac:dyDescent="0.3">
      <c r="B15" s="64"/>
      <c r="C15" s="65"/>
      <c r="D15" s="65"/>
      <c r="E15" s="65"/>
      <c r="F15" s="65"/>
      <c r="G15" s="66"/>
      <c r="H15" s="20"/>
      <c r="I15" s="20"/>
      <c r="J15" s="67"/>
      <c r="K15" s="22"/>
      <c r="L15" s="68"/>
      <c r="M15" s="68"/>
      <c r="N15" s="69"/>
      <c r="O15" s="70"/>
      <c r="P15" s="71"/>
      <c r="Q15" s="72"/>
      <c r="R15" s="357"/>
      <c r="S15" s="363"/>
      <c r="T15" s="357"/>
      <c r="U15" s="362"/>
      <c r="V15" s="362"/>
      <c r="W15" s="362"/>
      <c r="X15" s="362"/>
      <c r="Y15" s="364"/>
      <c r="Z15" s="357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4"/>
      <c r="AN15" s="729"/>
      <c r="AO15" s="46" t="s">
        <v>282</v>
      </c>
      <c r="AP15" s="730"/>
      <c r="AQ15" s="731" t="str">
        <f t="shared" si="8"/>
        <v/>
      </c>
      <c r="AR15" s="731" t="str">
        <f t="shared" si="9"/>
        <v/>
      </c>
      <c r="AS15" s="731" t="str">
        <f t="shared" si="10"/>
        <v/>
      </c>
      <c r="AT15" s="731" t="str">
        <f t="shared" si="11"/>
        <v/>
      </c>
      <c r="AU15" s="731" t="str">
        <f t="shared" si="12"/>
        <v/>
      </c>
      <c r="AV15" s="732"/>
      <c r="AW15" s="732"/>
      <c r="AX15" s="732"/>
      <c r="AY15" s="731" t="str">
        <f t="shared" si="13"/>
        <v/>
      </c>
      <c r="AZ15" s="731" t="str">
        <f t="shared" si="14"/>
        <v/>
      </c>
      <c r="BA15" s="731" t="str">
        <f t="shared" si="15"/>
        <v/>
      </c>
      <c r="BB15" s="731" t="str">
        <f t="shared" si="16"/>
        <v/>
      </c>
      <c r="BC15" s="733"/>
      <c r="BD15" s="47"/>
      <c r="BE15" s="32"/>
      <c r="BF15" s="32"/>
      <c r="BG15" s="32"/>
      <c r="BH15" s="32"/>
      <c r="BI15" s="48"/>
      <c r="BJ15" s="32"/>
      <c r="BK15" s="49"/>
      <c r="BL15" s="73">
        <v>0.2</v>
      </c>
      <c r="BM15" s="357">
        <f t="shared" si="0"/>
        <v>0</v>
      </c>
      <c r="BN15" s="734">
        <f t="shared" si="0"/>
        <v>0</v>
      </c>
      <c r="BO15" s="735">
        <f t="shared" si="0"/>
        <v>0</v>
      </c>
      <c r="BP15" s="736">
        <f t="shared" si="0"/>
        <v>0</v>
      </c>
      <c r="BQ15" s="736">
        <f t="shared" si="0"/>
        <v>0</v>
      </c>
      <c r="BR15" s="736">
        <f t="shared" si="0"/>
        <v>0</v>
      </c>
      <c r="BS15" s="736">
        <f t="shared" si="0"/>
        <v>0</v>
      </c>
      <c r="BT15" s="737">
        <f t="shared" si="0"/>
        <v>0</v>
      </c>
      <c r="BU15" s="357">
        <f t="shared" si="0"/>
        <v>0</v>
      </c>
      <c r="BV15" s="362">
        <f t="shared" si="0"/>
        <v>0</v>
      </c>
      <c r="BW15" s="362">
        <f t="shared" si="0"/>
        <v>0</v>
      </c>
      <c r="BX15" s="362">
        <f t="shared" si="0"/>
        <v>0</v>
      </c>
      <c r="BY15" s="362">
        <f t="shared" si="0"/>
        <v>0</v>
      </c>
      <c r="BZ15" s="362">
        <f t="shared" si="0"/>
        <v>0</v>
      </c>
      <c r="CA15" s="362">
        <f t="shared" si="0"/>
        <v>0</v>
      </c>
      <c r="CB15" s="362">
        <f t="shared" si="0"/>
        <v>0</v>
      </c>
      <c r="CC15" s="362">
        <f t="shared" si="1"/>
        <v>0</v>
      </c>
      <c r="CD15" s="362">
        <f t="shared" si="1"/>
        <v>0</v>
      </c>
      <c r="CE15" s="362">
        <f t="shared" si="1"/>
        <v>0</v>
      </c>
      <c r="CF15" s="362">
        <f t="shared" si="1"/>
        <v>0</v>
      </c>
      <c r="CG15" s="362">
        <f t="shared" si="1"/>
        <v>0</v>
      </c>
      <c r="CH15" s="364">
        <f t="shared" si="1"/>
        <v>0</v>
      </c>
      <c r="CI15" s="396"/>
      <c r="CJ15" s="738">
        <f t="shared" si="2"/>
        <v>0</v>
      </c>
      <c r="CK15" s="739" t="str">
        <f t="shared" si="3"/>
        <v>&lt;</v>
      </c>
      <c r="CL15" s="739" t="str">
        <f t="shared" si="3"/>
        <v>&lt;</v>
      </c>
      <c r="CM15" s="739" t="str">
        <f t="shared" si="3"/>
        <v>&lt;</v>
      </c>
      <c r="CN15" s="739" t="str">
        <f t="shared" si="3"/>
        <v>&lt;</v>
      </c>
      <c r="CO15" s="739" t="str">
        <f t="shared" si="3"/>
        <v>&lt;</v>
      </c>
      <c r="CP15" s="740">
        <f t="shared" si="4"/>
        <v>0</v>
      </c>
      <c r="CQ15" s="740">
        <f t="shared" si="4"/>
        <v>0</v>
      </c>
      <c r="CR15" s="740">
        <f t="shared" si="4"/>
        <v>0</v>
      </c>
      <c r="CS15" s="739" t="str">
        <f t="shared" si="5"/>
        <v>&lt;</v>
      </c>
      <c r="CT15" s="739" t="str">
        <f t="shared" si="5"/>
        <v>&lt;</v>
      </c>
      <c r="CU15" s="739" t="str">
        <f t="shared" si="5"/>
        <v>&lt;</v>
      </c>
      <c r="CV15" s="739" t="str">
        <f t="shared" si="5"/>
        <v>&lt;</v>
      </c>
      <c r="CW15" s="741">
        <f t="shared" si="6"/>
        <v>0</v>
      </c>
      <c r="CX15" s="742"/>
      <c r="CY15" s="47">
        <f t="shared" si="7"/>
        <v>0</v>
      </c>
      <c r="CZ15" s="32">
        <f t="shared" si="7"/>
        <v>0</v>
      </c>
      <c r="DA15" s="32">
        <f t="shared" si="7"/>
        <v>0</v>
      </c>
      <c r="DB15" s="32">
        <f t="shared" si="7"/>
        <v>0</v>
      </c>
      <c r="DC15" s="32">
        <f t="shared" si="7"/>
        <v>0</v>
      </c>
      <c r="DD15" s="48">
        <f t="shared" si="7"/>
        <v>0</v>
      </c>
    </row>
    <row r="16" spans="2:108" x14ac:dyDescent="0.3">
      <c r="B16" s="64"/>
      <c r="C16" s="65"/>
      <c r="D16" s="65"/>
      <c r="E16" s="65"/>
      <c r="F16" s="65"/>
      <c r="G16" s="66"/>
      <c r="H16" s="20"/>
      <c r="I16" s="20"/>
      <c r="J16" s="67"/>
      <c r="K16" s="22"/>
      <c r="L16" s="68"/>
      <c r="M16" s="68"/>
      <c r="N16" s="69"/>
      <c r="O16" s="70"/>
      <c r="P16" s="71"/>
      <c r="Q16" s="72"/>
      <c r="R16" s="357"/>
      <c r="S16" s="363"/>
      <c r="T16" s="357"/>
      <c r="U16" s="362"/>
      <c r="V16" s="362"/>
      <c r="W16" s="362"/>
      <c r="X16" s="362"/>
      <c r="Y16" s="364"/>
      <c r="Z16" s="357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4"/>
      <c r="AN16" s="729"/>
      <c r="AO16" s="46" t="s">
        <v>265</v>
      </c>
      <c r="AP16" s="730"/>
      <c r="AQ16" s="731" t="str">
        <f t="shared" si="8"/>
        <v>np</v>
      </c>
      <c r="AR16" s="731" t="str">
        <f t="shared" si="9"/>
        <v>np</v>
      </c>
      <c r="AS16" s="731" t="str">
        <f t="shared" si="10"/>
        <v>np</v>
      </c>
      <c r="AT16" s="731" t="str">
        <f t="shared" si="11"/>
        <v>np</v>
      </c>
      <c r="AU16" s="731" t="str">
        <f t="shared" si="12"/>
        <v>np</v>
      </c>
      <c r="AV16" s="732"/>
      <c r="AW16" s="732"/>
      <c r="AX16" s="732"/>
      <c r="AY16" s="731" t="str">
        <f t="shared" si="13"/>
        <v>np</v>
      </c>
      <c r="AZ16" s="731" t="str">
        <f t="shared" si="14"/>
        <v>np</v>
      </c>
      <c r="BA16" s="731" t="str">
        <f t="shared" si="15"/>
        <v>np</v>
      </c>
      <c r="BB16" s="731" t="str">
        <f t="shared" si="16"/>
        <v>np</v>
      </c>
      <c r="BC16" s="733"/>
      <c r="BD16" s="47"/>
      <c r="BE16" s="32"/>
      <c r="BF16" s="32"/>
      <c r="BG16" s="32"/>
      <c r="BH16" s="32"/>
      <c r="BI16" s="48"/>
      <c r="BJ16" s="32"/>
      <c r="BK16" s="49"/>
      <c r="BL16" s="73">
        <v>0.2</v>
      </c>
      <c r="BM16" s="357">
        <f t="shared" si="0"/>
        <v>0</v>
      </c>
      <c r="BN16" s="734">
        <f t="shared" si="0"/>
        <v>0</v>
      </c>
      <c r="BO16" s="735">
        <f t="shared" si="0"/>
        <v>0</v>
      </c>
      <c r="BP16" s="736">
        <f t="shared" si="0"/>
        <v>0</v>
      </c>
      <c r="BQ16" s="736">
        <f t="shared" si="0"/>
        <v>0</v>
      </c>
      <c r="BR16" s="736">
        <f t="shared" si="0"/>
        <v>0</v>
      </c>
      <c r="BS16" s="736">
        <f t="shared" si="0"/>
        <v>0</v>
      </c>
      <c r="BT16" s="737">
        <f t="shared" si="0"/>
        <v>0</v>
      </c>
      <c r="BU16" s="357">
        <f t="shared" si="0"/>
        <v>0</v>
      </c>
      <c r="BV16" s="362">
        <f t="shared" si="0"/>
        <v>0</v>
      </c>
      <c r="BW16" s="362">
        <f t="shared" si="0"/>
        <v>0</v>
      </c>
      <c r="BX16" s="362">
        <f t="shared" si="0"/>
        <v>0</v>
      </c>
      <c r="BY16" s="362">
        <f t="shared" si="0"/>
        <v>0</v>
      </c>
      <c r="BZ16" s="362">
        <f t="shared" si="0"/>
        <v>0</v>
      </c>
      <c r="CA16" s="362">
        <f t="shared" si="0"/>
        <v>0</v>
      </c>
      <c r="CB16" s="362">
        <f t="shared" si="0"/>
        <v>0</v>
      </c>
      <c r="CC16" s="362">
        <f t="shared" si="1"/>
        <v>0</v>
      </c>
      <c r="CD16" s="362">
        <f t="shared" si="1"/>
        <v>0</v>
      </c>
      <c r="CE16" s="362">
        <f t="shared" si="1"/>
        <v>0</v>
      </c>
      <c r="CF16" s="362">
        <f t="shared" si="1"/>
        <v>0</v>
      </c>
      <c r="CG16" s="362">
        <f t="shared" si="1"/>
        <v>0</v>
      </c>
      <c r="CH16" s="364">
        <f t="shared" si="1"/>
        <v>0</v>
      </c>
      <c r="CI16" s="396"/>
      <c r="CJ16" s="738">
        <f t="shared" si="2"/>
        <v>0</v>
      </c>
      <c r="CK16" s="739" t="str">
        <f t="shared" si="3"/>
        <v>np</v>
      </c>
      <c r="CL16" s="739" t="str">
        <f t="shared" si="3"/>
        <v>np</v>
      </c>
      <c r="CM16" s="739" t="str">
        <f t="shared" si="3"/>
        <v>np</v>
      </c>
      <c r="CN16" s="739" t="str">
        <f t="shared" si="3"/>
        <v>np</v>
      </c>
      <c r="CO16" s="739" t="str">
        <f t="shared" si="3"/>
        <v>np</v>
      </c>
      <c r="CP16" s="740">
        <f t="shared" si="4"/>
        <v>0</v>
      </c>
      <c r="CQ16" s="740">
        <f t="shared" si="4"/>
        <v>0</v>
      </c>
      <c r="CR16" s="740">
        <f t="shared" si="4"/>
        <v>0</v>
      </c>
      <c r="CS16" s="739" t="str">
        <f t="shared" si="5"/>
        <v>np</v>
      </c>
      <c r="CT16" s="739" t="str">
        <f t="shared" si="5"/>
        <v>np</v>
      </c>
      <c r="CU16" s="739" t="str">
        <f t="shared" si="5"/>
        <v>np</v>
      </c>
      <c r="CV16" s="739" t="str">
        <f t="shared" si="5"/>
        <v>np</v>
      </c>
      <c r="CW16" s="741">
        <f t="shared" si="6"/>
        <v>0</v>
      </c>
      <c r="CX16" s="742"/>
      <c r="CY16" s="47">
        <f t="shared" si="7"/>
        <v>0</v>
      </c>
      <c r="CZ16" s="32">
        <f t="shared" si="7"/>
        <v>0</v>
      </c>
      <c r="DA16" s="32">
        <f t="shared" si="7"/>
        <v>0</v>
      </c>
      <c r="DB16" s="32">
        <f t="shared" si="7"/>
        <v>0</v>
      </c>
      <c r="DC16" s="32">
        <f t="shared" si="7"/>
        <v>0</v>
      </c>
      <c r="DD16" s="48">
        <f t="shared" si="7"/>
        <v>0</v>
      </c>
    </row>
    <row r="17" spans="1:108" x14ac:dyDescent="0.3">
      <c r="B17" s="17"/>
      <c r="C17" s="18"/>
      <c r="D17" s="18"/>
      <c r="E17" s="18"/>
      <c r="F17" s="18"/>
      <c r="G17" s="19"/>
      <c r="H17" s="62"/>
      <c r="I17" s="62"/>
      <c r="J17" s="21"/>
      <c r="K17" s="22"/>
      <c r="L17" s="23"/>
      <c r="M17" s="23"/>
      <c r="N17" s="24"/>
      <c r="O17" s="25"/>
      <c r="P17" s="63"/>
      <c r="Q17" s="27"/>
      <c r="R17" s="357"/>
      <c r="S17" s="363"/>
      <c r="T17" s="357"/>
      <c r="U17" s="362"/>
      <c r="V17" s="362"/>
      <c r="W17" s="362"/>
      <c r="X17" s="362"/>
      <c r="Y17" s="364"/>
      <c r="Z17" s="357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4"/>
      <c r="AN17" s="729"/>
      <c r="AO17" s="46" t="s">
        <v>282</v>
      </c>
      <c r="AP17" s="730"/>
      <c r="AQ17" s="731" t="str">
        <f t="shared" si="8"/>
        <v/>
      </c>
      <c r="AR17" s="731" t="str">
        <f t="shared" si="9"/>
        <v/>
      </c>
      <c r="AS17" s="731" t="str">
        <f t="shared" si="10"/>
        <v/>
      </c>
      <c r="AT17" s="731" t="str">
        <f t="shared" si="11"/>
        <v/>
      </c>
      <c r="AU17" s="731" t="str">
        <f t="shared" si="12"/>
        <v/>
      </c>
      <c r="AV17" s="732"/>
      <c r="AW17" s="732"/>
      <c r="AX17" s="732"/>
      <c r="AY17" s="731" t="str">
        <f t="shared" si="13"/>
        <v/>
      </c>
      <c r="AZ17" s="731" t="str">
        <f t="shared" si="14"/>
        <v/>
      </c>
      <c r="BA17" s="731" t="str">
        <f t="shared" si="15"/>
        <v/>
      </c>
      <c r="BB17" s="731" t="str">
        <f t="shared" si="16"/>
        <v/>
      </c>
      <c r="BC17" s="733"/>
      <c r="BD17" s="47"/>
      <c r="BE17" s="32"/>
      <c r="BF17" s="32"/>
      <c r="BG17" s="32"/>
      <c r="BH17" s="32"/>
      <c r="BI17" s="48"/>
      <c r="BJ17" s="32"/>
      <c r="BK17" s="49"/>
      <c r="BL17" s="50">
        <v>0.2</v>
      </c>
      <c r="BM17" s="357">
        <f t="shared" si="0"/>
        <v>0</v>
      </c>
      <c r="BN17" s="734">
        <f t="shared" si="0"/>
        <v>0</v>
      </c>
      <c r="BO17" s="735">
        <f t="shared" si="0"/>
        <v>0</v>
      </c>
      <c r="BP17" s="736">
        <f t="shared" si="0"/>
        <v>0</v>
      </c>
      <c r="BQ17" s="736">
        <f t="shared" si="0"/>
        <v>0</v>
      </c>
      <c r="BR17" s="736">
        <f t="shared" si="0"/>
        <v>0</v>
      </c>
      <c r="BS17" s="736">
        <f t="shared" si="0"/>
        <v>0</v>
      </c>
      <c r="BT17" s="737">
        <f t="shared" si="0"/>
        <v>0</v>
      </c>
      <c r="BU17" s="357">
        <f t="shared" si="0"/>
        <v>0</v>
      </c>
      <c r="BV17" s="362">
        <f t="shared" si="0"/>
        <v>0</v>
      </c>
      <c r="BW17" s="362">
        <f t="shared" si="0"/>
        <v>0</v>
      </c>
      <c r="BX17" s="362">
        <f t="shared" si="0"/>
        <v>0</v>
      </c>
      <c r="BY17" s="362">
        <f t="shared" si="0"/>
        <v>0</v>
      </c>
      <c r="BZ17" s="362">
        <f t="shared" si="0"/>
        <v>0</v>
      </c>
      <c r="CA17" s="362">
        <f t="shared" si="0"/>
        <v>0</v>
      </c>
      <c r="CB17" s="362">
        <f t="shared" si="0"/>
        <v>0</v>
      </c>
      <c r="CC17" s="362">
        <f t="shared" si="1"/>
        <v>0</v>
      </c>
      <c r="CD17" s="362">
        <f t="shared" si="1"/>
        <v>0</v>
      </c>
      <c r="CE17" s="362">
        <f t="shared" si="1"/>
        <v>0</v>
      </c>
      <c r="CF17" s="362">
        <f t="shared" si="1"/>
        <v>0</v>
      </c>
      <c r="CG17" s="362">
        <f t="shared" si="1"/>
        <v>0</v>
      </c>
      <c r="CH17" s="364">
        <f t="shared" si="1"/>
        <v>0</v>
      </c>
      <c r="CI17" s="396"/>
      <c r="CJ17" s="738">
        <f t="shared" si="2"/>
        <v>0</v>
      </c>
      <c r="CK17" s="739" t="str">
        <f t="shared" si="3"/>
        <v>&lt;</v>
      </c>
      <c r="CL17" s="739" t="str">
        <f t="shared" si="3"/>
        <v>&lt;</v>
      </c>
      <c r="CM17" s="739" t="str">
        <f t="shared" si="3"/>
        <v>&lt;</v>
      </c>
      <c r="CN17" s="739" t="str">
        <f t="shared" si="3"/>
        <v>&lt;</v>
      </c>
      <c r="CO17" s="739" t="str">
        <f t="shared" si="3"/>
        <v>&lt;</v>
      </c>
      <c r="CP17" s="740">
        <f t="shared" si="4"/>
        <v>0</v>
      </c>
      <c r="CQ17" s="740">
        <f t="shared" si="4"/>
        <v>0</v>
      </c>
      <c r="CR17" s="740">
        <f t="shared" si="4"/>
        <v>0</v>
      </c>
      <c r="CS17" s="739" t="str">
        <f t="shared" si="5"/>
        <v>&lt;</v>
      </c>
      <c r="CT17" s="739" t="str">
        <f t="shared" si="5"/>
        <v>&lt;</v>
      </c>
      <c r="CU17" s="739" t="str">
        <f t="shared" si="5"/>
        <v>&lt;</v>
      </c>
      <c r="CV17" s="739" t="str">
        <f t="shared" si="5"/>
        <v>&lt;</v>
      </c>
      <c r="CW17" s="741">
        <f t="shared" si="6"/>
        <v>0</v>
      </c>
      <c r="CX17" s="742"/>
      <c r="CY17" s="47">
        <f t="shared" si="7"/>
        <v>0</v>
      </c>
      <c r="CZ17" s="32">
        <f t="shared" si="7"/>
        <v>0</v>
      </c>
      <c r="DA17" s="32">
        <f t="shared" si="7"/>
        <v>0</v>
      </c>
      <c r="DB17" s="32">
        <f t="shared" si="7"/>
        <v>0</v>
      </c>
      <c r="DC17" s="32">
        <f t="shared" si="7"/>
        <v>0</v>
      </c>
      <c r="DD17" s="48">
        <f t="shared" si="7"/>
        <v>0</v>
      </c>
    </row>
    <row r="18" spans="1:108" ht="15.75" thickBot="1" x14ac:dyDescent="0.35">
      <c r="B18" s="74"/>
      <c r="C18" s="36"/>
      <c r="D18" s="18"/>
      <c r="E18" s="18"/>
      <c r="F18" s="18"/>
      <c r="G18" s="19"/>
      <c r="H18" s="62"/>
      <c r="I18" s="62"/>
      <c r="J18" s="21"/>
      <c r="K18" s="22"/>
      <c r="L18" s="23"/>
      <c r="M18" s="23"/>
      <c r="N18" s="24"/>
      <c r="O18" s="25"/>
      <c r="P18" s="75"/>
      <c r="Q18" s="76"/>
      <c r="R18" s="381"/>
      <c r="S18" s="387"/>
      <c r="T18" s="381"/>
      <c r="U18" s="386"/>
      <c r="V18" s="386"/>
      <c r="W18" s="386"/>
      <c r="X18" s="386"/>
      <c r="Y18" s="388"/>
      <c r="Z18" s="381"/>
      <c r="AA18" s="386"/>
      <c r="AB18" s="386"/>
      <c r="AC18" s="386"/>
      <c r="AD18" s="386"/>
      <c r="AE18" s="386"/>
      <c r="AF18" s="386"/>
      <c r="AG18" s="386"/>
      <c r="AH18" s="386"/>
      <c r="AI18" s="386"/>
      <c r="AJ18" s="386"/>
      <c r="AK18" s="386"/>
      <c r="AL18" s="386"/>
      <c r="AM18" s="388"/>
      <c r="AN18" s="743"/>
      <c r="AO18" s="77"/>
      <c r="AP18" s="744"/>
      <c r="AQ18" s="745" t="str">
        <f t="shared" si="8"/>
        <v>np</v>
      </c>
      <c r="AR18" s="745" t="str">
        <f t="shared" si="9"/>
        <v>np</v>
      </c>
      <c r="AS18" s="745" t="str">
        <f t="shared" si="10"/>
        <v>np</v>
      </c>
      <c r="AT18" s="745" t="str">
        <f t="shared" si="11"/>
        <v>np</v>
      </c>
      <c r="AU18" s="745" t="str">
        <f t="shared" si="12"/>
        <v>np</v>
      </c>
      <c r="AV18" s="746"/>
      <c r="AW18" s="746"/>
      <c r="AX18" s="746"/>
      <c r="AY18" s="745" t="str">
        <f t="shared" si="13"/>
        <v>np</v>
      </c>
      <c r="AZ18" s="745" t="str">
        <f t="shared" si="14"/>
        <v>np</v>
      </c>
      <c r="BA18" s="745" t="str">
        <f t="shared" si="15"/>
        <v>np</v>
      </c>
      <c r="BB18" s="745" t="str">
        <f t="shared" si="16"/>
        <v>np</v>
      </c>
      <c r="BC18" s="747"/>
      <c r="BD18" s="78"/>
      <c r="BE18" s="79"/>
      <c r="BF18" s="79"/>
      <c r="BG18" s="79"/>
      <c r="BH18" s="79"/>
      <c r="BI18" s="80"/>
      <c r="BJ18" s="81"/>
      <c r="BK18" s="82"/>
      <c r="BL18" s="83">
        <v>0.2</v>
      </c>
      <c r="BM18" s="381">
        <f t="shared" si="0"/>
        <v>0</v>
      </c>
      <c r="BN18" s="748">
        <f t="shared" si="0"/>
        <v>0</v>
      </c>
      <c r="BO18" s="749">
        <f t="shared" si="0"/>
        <v>0</v>
      </c>
      <c r="BP18" s="750">
        <f t="shared" si="0"/>
        <v>0</v>
      </c>
      <c r="BQ18" s="750">
        <f t="shared" si="0"/>
        <v>0</v>
      </c>
      <c r="BR18" s="750">
        <f t="shared" si="0"/>
        <v>0</v>
      </c>
      <c r="BS18" s="750">
        <f t="shared" si="0"/>
        <v>0</v>
      </c>
      <c r="BT18" s="751">
        <f t="shared" si="0"/>
        <v>0</v>
      </c>
      <c r="BU18" s="381">
        <f t="shared" si="0"/>
        <v>0</v>
      </c>
      <c r="BV18" s="386">
        <f t="shared" si="0"/>
        <v>0</v>
      </c>
      <c r="BW18" s="386">
        <f t="shared" si="0"/>
        <v>0</v>
      </c>
      <c r="BX18" s="386">
        <f t="shared" si="0"/>
        <v>0</v>
      </c>
      <c r="BY18" s="386">
        <f t="shared" si="0"/>
        <v>0</v>
      </c>
      <c r="BZ18" s="386">
        <f t="shared" si="0"/>
        <v>0</v>
      </c>
      <c r="CA18" s="386">
        <f t="shared" si="0"/>
        <v>0</v>
      </c>
      <c r="CB18" s="386">
        <f t="shared" si="0"/>
        <v>0</v>
      </c>
      <c r="CC18" s="386">
        <f t="shared" si="1"/>
        <v>0</v>
      </c>
      <c r="CD18" s="386">
        <f t="shared" si="1"/>
        <v>0</v>
      </c>
      <c r="CE18" s="386">
        <f t="shared" si="1"/>
        <v>0</v>
      </c>
      <c r="CF18" s="386">
        <f t="shared" si="1"/>
        <v>0</v>
      </c>
      <c r="CG18" s="386">
        <f t="shared" si="1"/>
        <v>0</v>
      </c>
      <c r="CH18" s="388">
        <f t="shared" si="1"/>
        <v>0</v>
      </c>
      <c r="CI18" s="752"/>
      <c r="CJ18" s="753">
        <f t="shared" si="2"/>
        <v>0</v>
      </c>
      <c r="CK18" s="754" t="str">
        <f t="shared" si="3"/>
        <v>np</v>
      </c>
      <c r="CL18" s="754" t="str">
        <f t="shared" si="3"/>
        <v>np</v>
      </c>
      <c r="CM18" s="754" t="str">
        <f t="shared" si="3"/>
        <v>np</v>
      </c>
      <c r="CN18" s="754" t="str">
        <f t="shared" si="3"/>
        <v>np</v>
      </c>
      <c r="CO18" s="754" t="str">
        <f t="shared" si="3"/>
        <v>np</v>
      </c>
      <c r="CP18" s="755">
        <f t="shared" si="4"/>
        <v>0</v>
      </c>
      <c r="CQ18" s="755">
        <f t="shared" si="4"/>
        <v>0</v>
      </c>
      <c r="CR18" s="755">
        <f t="shared" si="4"/>
        <v>0</v>
      </c>
      <c r="CS18" s="754" t="str">
        <f t="shared" si="5"/>
        <v>np</v>
      </c>
      <c r="CT18" s="754" t="str">
        <f t="shared" si="5"/>
        <v>np</v>
      </c>
      <c r="CU18" s="754" t="str">
        <f t="shared" si="5"/>
        <v>np</v>
      </c>
      <c r="CV18" s="754" t="str">
        <f t="shared" si="5"/>
        <v>np</v>
      </c>
      <c r="CW18" s="756">
        <f t="shared" si="6"/>
        <v>0</v>
      </c>
      <c r="CX18" s="757"/>
      <c r="CY18" s="78">
        <f t="shared" si="7"/>
        <v>0</v>
      </c>
      <c r="CZ18" s="79">
        <f t="shared" si="7"/>
        <v>0</v>
      </c>
      <c r="DA18" s="79">
        <f t="shared" si="7"/>
        <v>0</v>
      </c>
      <c r="DB18" s="79">
        <f t="shared" si="7"/>
        <v>0</v>
      </c>
      <c r="DC18" s="79">
        <f t="shared" si="7"/>
        <v>0</v>
      </c>
      <c r="DD18" s="80">
        <f t="shared" si="7"/>
        <v>0</v>
      </c>
    </row>
    <row r="19" spans="1:108" ht="15.75" customHeight="1" thickBot="1" x14ac:dyDescent="0.35">
      <c r="B19" s="1661" t="s">
        <v>278</v>
      </c>
      <c r="C19" s="1662"/>
      <c r="D19" s="1662"/>
      <c r="E19" s="1662"/>
      <c r="F19" s="1662"/>
      <c r="G19" s="1662"/>
      <c r="H19" s="1662"/>
      <c r="I19" s="1662"/>
      <c r="J19" s="1662"/>
      <c r="K19" s="1662"/>
      <c r="L19" s="1662"/>
      <c r="M19" s="1662"/>
      <c r="N19" s="1662"/>
      <c r="O19" s="1662"/>
      <c r="P19" s="1662"/>
      <c r="Q19" s="1662"/>
      <c r="R19" s="1425"/>
      <c r="S19" s="1425"/>
      <c r="T19" s="1425"/>
      <c r="U19" s="1425"/>
      <c r="V19" s="1425"/>
      <c r="W19" s="1425"/>
      <c r="X19" s="1425"/>
      <c r="Y19" s="1425"/>
      <c r="Z19" s="1425"/>
      <c r="AA19" s="1425"/>
      <c r="AB19" s="1425"/>
      <c r="AC19" s="1425"/>
      <c r="AD19" s="1425"/>
      <c r="AE19" s="1425"/>
      <c r="AF19" s="1425"/>
      <c r="AG19" s="1425"/>
      <c r="AH19" s="1425"/>
      <c r="AI19" s="1425"/>
      <c r="AJ19" s="1425"/>
      <c r="AK19" s="1425"/>
      <c r="AL19" s="1425"/>
      <c r="AM19" s="1425"/>
      <c r="AN19" s="1425"/>
      <c r="AO19" s="1425"/>
      <c r="AP19" s="1425"/>
      <c r="AQ19" s="1425"/>
      <c r="AR19" s="1425"/>
      <c r="AS19" s="1425"/>
      <c r="AT19" s="1425"/>
      <c r="AU19" s="1425"/>
      <c r="AV19" s="1425"/>
      <c r="AW19" s="1425"/>
      <c r="AX19" s="1425"/>
      <c r="AY19" s="1425"/>
      <c r="AZ19" s="1425"/>
      <c r="BA19" s="1425"/>
      <c r="BB19" s="1425"/>
      <c r="BC19" s="1425"/>
      <c r="BD19" s="1269"/>
      <c r="BE19" s="1269"/>
      <c r="BF19" s="1269"/>
      <c r="BG19" s="1269"/>
      <c r="BH19" s="1269"/>
      <c r="BI19" s="1269"/>
      <c r="BJ19" s="1269"/>
      <c r="BK19" s="1313"/>
      <c r="BL19" s="1313"/>
      <c r="BM19" s="1313"/>
      <c r="BN19" s="1313"/>
      <c r="BO19" s="803"/>
      <c r="BP19" s="803"/>
      <c r="BQ19" s="803"/>
      <c r="BR19" s="803"/>
      <c r="BS19" s="803"/>
      <c r="BT19" s="803"/>
      <c r="BU19" s="1313"/>
      <c r="BV19" s="1313"/>
      <c r="BW19" s="1313"/>
      <c r="BX19" s="1313"/>
      <c r="BY19" s="1313"/>
      <c r="BZ19" s="1313"/>
      <c r="CA19" s="1313"/>
      <c r="CB19" s="1313"/>
      <c r="CC19" s="1313"/>
      <c r="CD19" s="1313"/>
      <c r="CE19" s="1313"/>
      <c r="CF19" s="1313"/>
      <c r="CG19" s="1313"/>
      <c r="CH19" s="1313"/>
      <c r="CI19" s="803"/>
      <c r="CJ19" s="803"/>
      <c r="CK19" s="803"/>
      <c r="CL19" s="803"/>
      <c r="CM19" s="803"/>
      <c r="CN19" s="803"/>
      <c r="CO19" s="803"/>
      <c r="CP19" s="803"/>
      <c r="CQ19" s="803"/>
      <c r="CR19" s="803"/>
      <c r="CS19" s="803"/>
      <c r="CT19" s="803"/>
      <c r="CU19" s="803"/>
      <c r="CV19" s="803"/>
      <c r="CW19" s="803"/>
      <c r="CX19" s="803"/>
      <c r="CY19" s="1311"/>
      <c r="CZ19" s="1311"/>
      <c r="DA19" s="1311"/>
      <c r="DB19" s="1311"/>
      <c r="DC19" s="1311"/>
      <c r="DD19" s="1312"/>
    </row>
    <row r="20" spans="1:108" x14ac:dyDescent="0.3">
      <c r="B20" s="342"/>
      <c r="C20" s="343"/>
      <c r="D20" s="343"/>
      <c r="E20" s="343"/>
      <c r="F20" s="343"/>
      <c r="G20" s="344"/>
      <c r="H20" s="625"/>
      <c r="I20" s="625"/>
      <c r="J20" s="482"/>
      <c r="K20" s="347"/>
      <c r="L20" s="348"/>
      <c r="M20" s="348"/>
      <c r="N20" s="626"/>
      <c r="O20" s="349"/>
      <c r="P20" s="26"/>
      <c r="Q20" s="631"/>
      <c r="R20" s="29"/>
      <c r="S20" s="353"/>
      <c r="T20" s="29"/>
      <c r="U20" s="352"/>
      <c r="V20" s="352"/>
      <c r="W20" s="352"/>
      <c r="X20" s="352"/>
      <c r="Y20" s="354"/>
      <c r="Z20" s="29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628"/>
      <c r="AN20" s="646"/>
      <c r="AO20" s="632" t="s">
        <v>265</v>
      </c>
      <c r="AP20" s="1202"/>
      <c r="AQ20" s="717" t="str">
        <f>IF(($AO20&lt;&gt;"DI"),"np",IF($R20&lt;&gt;"",IFERROR(0.00098*($R20),"&lt;"),IF($S20&lt;&gt;"",IFERROR(0.001002*($S20),"&lt;"),"")))</f>
        <v>np</v>
      </c>
      <c r="AR20" s="717" t="str">
        <f>IF(($AO20&lt;&gt;"DI"),"np",IF($R20&lt;&gt;"",IFERROR(0.00879*($R20),"&lt;"),IF($S20&lt;&gt;"",IFERROR(0.00901804*($S20),"&lt;"),"")))</f>
        <v>np</v>
      </c>
      <c r="AS20" s="717" t="str">
        <f>IF(($AO20&lt;&gt;"DI"),"np",IF($R20&lt;&gt;"",IFERROR(0.08203*($R20),"&lt;"),IF($S20&lt;&gt;"",IFERROR(0.08416834*($S20),"&lt;"),"")))</f>
        <v>np</v>
      </c>
      <c r="AT20" s="717" t="str">
        <f>IF(($AO20&lt;&gt;"DI"),"np",IF($R20&lt;&gt;"",IFERROR(0.47363*($R20),"&lt;"),IF($S20&lt;&gt;"",IFERROR(0.4859719*($S20),"&lt;"),"")))</f>
        <v>np</v>
      </c>
      <c r="AU20" s="717" t="str">
        <f>IF(($AO20&lt;&gt;"DI"),"np",IF($R20&lt;&gt;"",IFERROR(0.22461*($R20),"&lt;"),IF($S20&lt;&gt;"",IFERROR(0.2304609*($S20),"&lt;"),"")))</f>
        <v>np</v>
      </c>
      <c r="AV20" s="1203"/>
      <c r="AW20" s="1203"/>
      <c r="AX20" s="1203"/>
      <c r="AY20" s="717" t="str">
        <f>IF(($AO20&lt;&gt;"DI"),"np",IF($R20&lt;&gt;"",IFERROR(0.01563*($R20),"&lt;"),IF($S20&lt;&gt;"",IFERROR(0.01603206*($S20),"&lt;"),"")))</f>
        <v>np</v>
      </c>
      <c r="AZ20" s="717" t="str">
        <f>IF(($AO20&lt;&gt;"DI"),"np",IF($R20&lt;&gt;"",IFERROR(0.01367*($R20),"&lt;"),IF($S20&lt;&gt;"",IFERROR(0.01402806*($S20),"&lt;"),"")))</f>
        <v>np</v>
      </c>
      <c r="BA20" s="717" t="str">
        <f>IF(($AO20&lt;&gt;"DI"),"np",IF($R20&lt;&gt;"",IFERROR(0.1123*($R20),"&lt;"),IF($S20&lt;&gt;"",IFERROR(0.1152305*($S20),"&lt;"),"")))</f>
        <v>np</v>
      </c>
      <c r="BB20" s="717" t="str">
        <f>IF(($AO20&lt;&gt;"DI"),"np",IF($R20&lt;&gt;"",IFERROR(0.06836*($R20),"&lt;"),IF($S20&lt;&gt;"",IFERROR(0.07014028*($S20),"&lt;"),"")))</f>
        <v>np</v>
      </c>
      <c r="BC20" s="1204"/>
      <c r="BD20" s="29"/>
      <c r="BE20" s="30"/>
      <c r="BF20" s="30"/>
      <c r="BG20" s="30"/>
      <c r="BH20" s="30"/>
      <c r="BI20" s="31"/>
      <c r="BJ20" s="628"/>
      <c r="BK20" s="629"/>
      <c r="BL20" s="34">
        <v>0.5</v>
      </c>
      <c r="BM20" s="29">
        <f t="shared" ref="BM20:CH20" si="17">IFERROR($BL20*R20,"&lt;")</f>
        <v>0</v>
      </c>
      <c r="BN20" s="646">
        <f t="shared" si="17"/>
        <v>0</v>
      </c>
      <c r="BO20" s="720">
        <f t="shared" si="17"/>
        <v>0</v>
      </c>
      <c r="BP20" s="722">
        <f t="shared" si="17"/>
        <v>0</v>
      </c>
      <c r="BQ20" s="722">
        <f t="shared" si="17"/>
        <v>0</v>
      </c>
      <c r="BR20" s="722">
        <f t="shared" si="17"/>
        <v>0</v>
      </c>
      <c r="BS20" s="722">
        <f t="shared" si="17"/>
        <v>0</v>
      </c>
      <c r="BT20" s="723">
        <f t="shared" si="17"/>
        <v>0</v>
      </c>
      <c r="BU20" s="29">
        <f t="shared" si="17"/>
        <v>0</v>
      </c>
      <c r="BV20" s="352">
        <f t="shared" si="17"/>
        <v>0</v>
      </c>
      <c r="BW20" s="352">
        <f t="shared" si="17"/>
        <v>0</v>
      </c>
      <c r="BX20" s="352">
        <f t="shared" si="17"/>
        <v>0</v>
      </c>
      <c r="BY20" s="352">
        <f t="shared" si="17"/>
        <v>0</v>
      </c>
      <c r="BZ20" s="352">
        <f t="shared" si="17"/>
        <v>0</v>
      </c>
      <c r="CA20" s="352">
        <f t="shared" si="17"/>
        <v>0</v>
      </c>
      <c r="CB20" s="352">
        <f t="shared" si="17"/>
        <v>0</v>
      </c>
      <c r="CC20" s="352">
        <f t="shared" si="17"/>
        <v>0</v>
      </c>
      <c r="CD20" s="352">
        <f t="shared" si="17"/>
        <v>0</v>
      </c>
      <c r="CE20" s="352">
        <f t="shared" si="17"/>
        <v>0</v>
      </c>
      <c r="CF20" s="352">
        <f t="shared" si="17"/>
        <v>0</v>
      </c>
      <c r="CG20" s="352">
        <f t="shared" si="17"/>
        <v>0</v>
      </c>
      <c r="CH20" s="354">
        <f t="shared" si="17"/>
        <v>0</v>
      </c>
      <c r="CI20" s="351"/>
      <c r="CJ20" s="1205">
        <f>IFERROR($BL20*AP20,"&lt;")</f>
        <v>0</v>
      </c>
      <c r="CK20" s="725" t="str">
        <f t="shared" ref="CK20:CO21" si="18">IF(($AO20="DI"),IFERROR($BL20*AQ20,"&lt;"),"np")</f>
        <v>np</v>
      </c>
      <c r="CL20" s="725" t="str">
        <f t="shared" si="18"/>
        <v>np</v>
      </c>
      <c r="CM20" s="725" t="str">
        <f t="shared" si="18"/>
        <v>np</v>
      </c>
      <c r="CN20" s="725" t="str">
        <f t="shared" si="18"/>
        <v>np</v>
      </c>
      <c r="CO20" s="725" t="str">
        <f t="shared" si="18"/>
        <v>np</v>
      </c>
      <c r="CP20" s="726">
        <f t="shared" ref="CP20:CR21" si="19">$BL20*AV20</f>
        <v>0</v>
      </c>
      <c r="CQ20" s="726">
        <f t="shared" si="19"/>
        <v>0</v>
      </c>
      <c r="CR20" s="726">
        <f t="shared" si="19"/>
        <v>0</v>
      </c>
      <c r="CS20" s="725" t="str">
        <f t="shared" ref="CS20:CV21" si="20">IF(($AO20="DI"),IFERROR($BL20*AY20,"&lt;"),"np")</f>
        <v>np</v>
      </c>
      <c r="CT20" s="725" t="str">
        <f t="shared" si="20"/>
        <v>np</v>
      </c>
      <c r="CU20" s="725" t="str">
        <f t="shared" si="20"/>
        <v>np</v>
      </c>
      <c r="CV20" s="725" t="str">
        <f t="shared" si="20"/>
        <v>np</v>
      </c>
      <c r="CW20" s="1431">
        <f>$BL20*BC20</f>
        <v>0</v>
      </c>
      <c r="CX20" s="1206"/>
      <c r="CY20" s="29">
        <f t="shared" ref="CY20:DD20" si="21">IFERROR($BL20*BD20,"&lt;")</f>
        <v>0</v>
      </c>
      <c r="CZ20" s="30">
        <f t="shared" si="21"/>
        <v>0</v>
      </c>
      <c r="DA20" s="30">
        <f t="shared" si="21"/>
        <v>0</v>
      </c>
      <c r="DB20" s="30">
        <f t="shared" si="21"/>
        <v>0</v>
      </c>
      <c r="DC20" s="30">
        <f t="shared" si="21"/>
        <v>0</v>
      </c>
      <c r="DD20" s="31">
        <f t="shared" si="21"/>
        <v>0</v>
      </c>
    </row>
    <row r="21" spans="1:108" ht="15.75" thickBot="1" x14ac:dyDescent="0.35">
      <c r="B21" s="84"/>
      <c r="C21" s="85"/>
      <c r="D21" s="85"/>
      <c r="E21" s="85"/>
      <c r="F21" s="85"/>
      <c r="G21" s="86"/>
      <c r="H21" s="87"/>
      <c r="I21" s="87"/>
      <c r="J21" s="88"/>
      <c r="K21" s="89"/>
      <c r="L21" s="90"/>
      <c r="M21" s="90"/>
      <c r="N21" s="91"/>
      <c r="O21" s="92"/>
      <c r="P21" s="75"/>
      <c r="Q21" s="76"/>
      <c r="R21" s="78"/>
      <c r="S21" s="637"/>
      <c r="T21" s="78"/>
      <c r="U21" s="635"/>
      <c r="V21" s="635"/>
      <c r="W21" s="635"/>
      <c r="X21" s="635"/>
      <c r="Y21" s="636"/>
      <c r="Z21" s="78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622"/>
      <c r="AN21" s="743"/>
      <c r="AO21" s="77" t="s">
        <v>265</v>
      </c>
      <c r="AP21" s="1207"/>
      <c r="AQ21" s="1208" t="str">
        <f>IF(($AO21&lt;&gt;"DI"),"np",IF($R21&lt;&gt;"",IFERROR(0.00098*($R21),"&lt;"),IF($S21&lt;&gt;"",IFERROR(0.001002*($S21),"&lt;"),"")))</f>
        <v>np</v>
      </c>
      <c r="AR21" s="1208" t="str">
        <f>IF(($AO21&lt;&gt;"DI"),"np",IF($R21&lt;&gt;"",IFERROR(0.00879*($R21),"&lt;"),IF($S21&lt;&gt;"",IFERROR(0.00901804*($S21),"&lt;"),"")))</f>
        <v>np</v>
      </c>
      <c r="AS21" s="1208" t="str">
        <f>IF(($AO21&lt;&gt;"DI"),"np",IF($R21&lt;&gt;"",IFERROR(0.08203*($R21),"&lt;"),IF($S21&lt;&gt;"",IFERROR(0.08416834*($S21),"&lt;"),"")))</f>
        <v>np</v>
      </c>
      <c r="AT21" s="1208" t="str">
        <f>IF(($AO21&lt;&gt;"DI"),"np",IF($R21&lt;&gt;"",IFERROR(0.47363*($R21),"&lt;"),IF($S21&lt;&gt;"",IFERROR(0.4859719*($S21),"&lt;"),"")))</f>
        <v>np</v>
      </c>
      <c r="AU21" s="1208" t="str">
        <f>IF(($AO21&lt;&gt;"DI"),"np",IF($R21&lt;&gt;"",IFERROR(0.22461*($R21),"&lt;"),IF($S21&lt;&gt;"",IFERROR(0.2304609*($S21),"&lt;"),"")))</f>
        <v>np</v>
      </c>
      <c r="AV21" s="1209"/>
      <c r="AW21" s="1209"/>
      <c r="AX21" s="1209"/>
      <c r="AY21" s="1208" t="str">
        <f>IF(($AO21&lt;&gt;"DI"),"np",IF($R21&lt;&gt;"",IFERROR(0.01563*($R21),"&lt;"),IF($S21&lt;&gt;"",IFERROR(0.01603206*($S21),"&lt;"),"")))</f>
        <v>np</v>
      </c>
      <c r="AZ21" s="1208" t="str">
        <f>IF(($AO21&lt;&gt;"DI"),"np",IF($R21&lt;&gt;"",IFERROR(0.01367*($R21),"&lt;"),IF($S21&lt;&gt;"",IFERROR(0.01402806*($S21),"&lt;"),"")))</f>
        <v>np</v>
      </c>
      <c r="BA21" s="1208" t="str">
        <f>IF(($AO21&lt;&gt;"DI"),"np",IF($R21&lt;&gt;"",IFERROR(0.1123*($R21),"&lt;"),IF($S21&lt;&gt;"",IFERROR(0.1152305*($S21),"&lt;"),"")))</f>
        <v>np</v>
      </c>
      <c r="BB21" s="1208" t="str">
        <f>IF(($AO21&lt;&gt;"DI"),"np",IF($R21&lt;&gt;"",IFERROR(0.06836*($R21),"&lt;"),IF($S21&lt;&gt;"",IFERROR(0.07014028*($S21),"&lt;"),"")))</f>
        <v>np</v>
      </c>
      <c r="BC21" s="1210"/>
      <c r="BD21" s="78"/>
      <c r="BE21" s="79"/>
      <c r="BF21" s="79"/>
      <c r="BG21" s="79"/>
      <c r="BH21" s="79"/>
      <c r="BI21" s="80"/>
      <c r="BJ21" s="93"/>
      <c r="BK21" s="630"/>
      <c r="BL21" s="412">
        <v>0.5</v>
      </c>
      <c r="BM21" s="410">
        <f t="shared" ref="BM21" si="22">IFERROR($BL21*R21,"&lt;")</f>
        <v>0</v>
      </c>
      <c r="BN21" s="411">
        <f t="shared" ref="BN21" si="23">IFERROR($BL21*S21,"&lt;")</f>
        <v>0</v>
      </c>
      <c r="BO21" s="1211">
        <f t="shared" ref="BO21" si="24">IFERROR($BL21*T21,"&lt;")</f>
        <v>0</v>
      </c>
      <c r="BP21" s="1212">
        <f t="shared" ref="BP21" si="25">IFERROR($BL21*U21,"&lt;")</f>
        <v>0</v>
      </c>
      <c r="BQ21" s="1212">
        <f t="shared" ref="BQ21" si="26">IFERROR($BL21*V21,"&lt;")</f>
        <v>0</v>
      </c>
      <c r="BR21" s="1212">
        <f t="shared" ref="BR21" si="27">IFERROR($BL21*W21,"&lt;")</f>
        <v>0</v>
      </c>
      <c r="BS21" s="1212">
        <f t="shared" ref="BS21" si="28">IFERROR($BL21*X21,"&lt;")</f>
        <v>0</v>
      </c>
      <c r="BT21" s="1213">
        <f t="shared" ref="BT21" si="29">IFERROR($BL21*Y21,"&lt;")</f>
        <v>0</v>
      </c>
      <c r="BU21" s="78">
        <f t="shared" ref="BU21" si="30">IFERROR($BL21*Z21,"&lt;")</f>
        <v>0</v>
      </c>
      <c r="BV21" s="635">
        <f t="shared" ref="BV21" si="31">IFERROR($BL21*AA21,"&lt;")</f>
        <v>0</v>
      </c>
      <c r="BW21" s="635">
        <f t="shared" ref="BW21" si="32">IFERROR($BL21*AB21,"&lt;")</f>
        <v>0</v>
      </c>
      <c r="BX21" s="635">
        <f t="shared" ref="BX21" si="33">IFERROR($BL21*AC21,"&lt;")</f>
        <v>0</v>
      </c>
      <c r="BY21" s="635">
        <f t="shared" ref="BY21" si="34">IFERROR($BL21*AD21,"&lt;")</f>
        <v>0</v>
      </c>
      <c r="BZ21" s="635">
        <f t="shared" ref="BZ21" si="35">IFERROR($BL21*AE21,"&lt;")</f>
        <v>0</v>
      </c>
      <c r="CA21" s="635">
        <f t="shared" ref="CA21" si="36">IFERROR($BL21*AF21,"&lt;")</f>
        <v>0</v>
      </c>
      <c r="CB21" s="635">
        <f t="shared" ref="CB21" si="37">IFERROR($BL21*AG21,"&lt;")</f>
        <v>0</v>
      </c>
      <c r="CC21" s="635">
        <f t="shared" ref="CC21" si="38">IFERROR($BL21*AH21,"&lt;")</f>
        <v>0</v>
      </c>
      <c r="CD21" s="635">
        <f t="shared" ref="CD21" si="39">IFERROR($BL21*AI21,"&lt;")</f>
        <v>0</v>
      </c>
      <c r="CE21" s="635">
        <f t="shared" ref="CE21" si="40">IFERROR($BL21*AJ21,"&lt;")</f>
        <v>0</v>
      </c>
      <c r="CF21" s="635">
        <f t="shared" ref="CF21" si="41">IFERROR($BL21*AK21,"&lt;")</f>
        <v>0</v>
      </c>
      <c r="CG21" s="635">
        <f t="shared" ref="CG21" si="42">IFERROR($BL21*AL21,"&lt;")</f>
        <v>0</v>
      </c>
      <c r="CH21" s="636">
        <f t="shared" ref="CH21" si="43">IFERROR($BL21*AM21,"&lt;")</f>
        <v>0</v>
      </c>
      <c r="CI21" s="634"/>
      <c r="CJ21" s="1427">
        <f>IFERROR($BL21*AP21,"&lt;")</f>
        <v>0</v>
      </c>
      <c r="CK21" s="1428" t="str">
        <f t="shared" si="18"/>
        <v>np</v>
      </c>
      <c r="CL21" s="1428" t="str">
        <f t="shared" si="18"/>
        <v>np</v>
      </c>
      <c r="CM21" s="1428" t="str">
        <f t="shared" si="18"/>
        <v>np</v>
      </c>
      <c r="CN21" s="1428" t="str">
        <f t="shared" si="18"/>
        <v>np</v>
      </c>
      <c r="CO21" s="1428" t="str">
        <f t="shared" si="18"/>
        <v>np</v>
      </c>
      <c r="CP21" s="1429">
        <f t="shared" si="19"/>
        <v>0</v>
      </c>
      <c r="CQ21" s="1429">
        <f t="shared" si="19"/>
        <v>0</v>
      </c>
      <c r="CR21" s="1429">
        <f t="shared" si="19"/>
        <v>0</v>
      </c>
      <c r="CS21" s="1428" t="str">
        <f t="shared" si="20"/>
        <v>np</v>
      </c>
      <c r="CT21" s="1428" t="str">
        <f t="shared" si="20"/>
        <v>np</v>
      </c>
      <c r="CU21" s="1428" t="str">
        <f t="shared" si="20"/>
        <v>np</v>
      </c>
      <c r="CV21" s="1428" t="str">
        <f t="shared" si="20"/>
        <v>np</v>
      </c>
      <c r="CW21" s="1430">
        <f>$BL21*BC21</f>
        <v>0</v>
      </c>
      <c r="CX21" s="1214"/>
      <c r="CY21" s="78">
        <f t="shared" ref="CY21" si="44">IFERROR($BL21*BD21,"&lt;")</f>
        <v>0</v>
      </c>
      <c r="CZ21" s="79">
        <f t="shared" ref="CZ21" si="45">IFERROR($BL21*BE21,"&lt;")</f>
        <v>0</v>
      </c>
      <c r="DA21" s="79">
        <f t="shared" ref="DA21" si="46">IFERROR($BL21*BF21,"&lt;")</f>
        <v>0</v>
      </c>
      <c r="DB21" s="79">
        <f t="shared" ref="DB21" si="47">IFERROR($BL21*BG21,"&lt;")</f>
        <v>0</v>
      </c>
      <c r="DC21" s="79">
        <f t="shared" ref="DC21" si="48">IFERROR($BL21*BH21,"&lt;")</f>
        <v>0</v>
      </c>
      <c r="DD21" s="80">
        <f t="shared" ref="DD21" si="49">IFERROR($BL21*BI21,"&lt;")</f>
        <v>0</v>
      </c>
    </row>
    <row r="22" spans="1:108" ht="15.75" customHeight="1" thickBot="1" x14ac:dyDescent="0.35">
      <c r="B22" s="1661" t="s">
        <v>278</v>
      </c>
      <c r="C22" s="1662"/>
      <c r="D22" s="1662"/>
      <c r="E22" s="1662"/>
      <c r="F22" s="1662"/>
      <c r="G22" s="1662"/>
      <c r="H22" s="1662"/>
      <c r="I22" s="1662"/>
      <c r="J22" s="1662"/>
      <c r="K22" s="1662"/>
      <c r="L22" s="1662"/>
      <c r="M22" s="1662"/>
      <c r="N22" s="1662"/>
      <c r="O22" s="1662"/>
      <c r="P22" s="1662"/>
      <c r="Q22" s="1662"/>
      <c r="R22" s="1425"/>
      <c r="S22" s="1425"/>
      <c r="T22" s="1425"/>
      <c r="U22" s="1425"/>
      <c r="V22" s="1425"/>
      <c r="W22" s="1425"/>
      <c r="X22" s="1425"/>
      <c r="Y22" s="1425"/>
      <c r="Z22" s="1426"/>
      <c r="AA22" s="1426"/>
      <c r="AB22" s="1426"/>
      <c r="AC22" s="1426"/>
      <c r="AD22" s="1426"/>
      <c r="AE22" s="1426"/>
      <c r="AF22" s="1426"/>
      <c r="AG22" s="1426"/>
      <c r="AH22" s="1426"/>
      <c r="AI22" s="1426"/>
      <c r="AJ22" s="1426"/>
      <c r="AK22" s="1426"/>
      <c r="AL22" s="1426"/>
      <c r="AM22" s="1426"/>
      <c r="AN22" s="1426"/>
      <c r="AO22" s="1426"/>
      <c r="AP22" s="1425"/>
      <c r="AQ22" s="1425"/>
      <c r="AR22" s="1425"/>
      <c r="AS22" s="1425"/>
      <c r="AT22" s="1425"/>
      <c r="AU22" s="1425"/>
      <c r="AV22" s="1425"/>
      <c r="AW22" s="1425"/>
      <c r="AX22" s="1425"/>
      <c r="AY22" s="1425"/>
      <c r="AZ22" s="1425"/>
      <c r="BA22" s="1425"/>
      <c r="BB22" s="1425"/>
      <c r="BC22" s="1425"/>
      <c r="BD22" s="1269"/>
      <c r="BE22" s="1269"/>
      <c r="BF22" s="1269"/>
      <c r="BG22" s="1269"/>
      <c r="BH22" s="1269"/>
      <c r="BI22" s="1269"/>
      <c r="BJ22" s="1269"/>
      <c r="BK22" s="1313"/>
      <c r="BL22" s="1313"/>
      <c r="BM22" s="1313"/>
      <c r="BN22" s="1313"/>
      <c r="BO22" s="803"/>
      <c r="BP22" s="803"/>
      <c r="BQ22" s="803"/>
      <c r="BR22" s="803"/>
      <c r="BS22" s="803"/>
      <c r="BT22" s="803"/>
      <c r="BU22" s="1313"/>
      <c r="BV22" s="1313"/>
      <c r="BW22" s="1313"/>
      <c r="BX22" s="1313"/>
      <c r="BY22" s="1313"/>
      <c r="BZ22" s="1313"/>
      <c r="CA22" s="1313"/>
      <c r="CB22" s="1313"/>
      <c r="CC22" s="1313"/>
      <c r="CD22" s="1313"/>
      <c r="CE22" s="1313"/>
      <c r="CF22" s="1313"/>
      <c r="CG22" s="1313"/>
      <c r="CH22" s="1313"/>
      <c r="CI22" s="803"/>
      <c r="CJ22" s="803"/>
      <c r="CK22" s="803"/>
      <c r="CL22" s="803"/>
      <c r="CM22" s="803"/>
      <c r="CN22" s="803"/>
      <c r="CO22" s="803"/>
      <c r="CP22" s="803"/>
      <c r="CQ22" s="803"/>
      <c r="CR22" s="803"/>
      <c r="CS22" s="803"/>
      <c r="CT22" s="803"/>
      <c r="CU22" s="803"/>
      <c r="CV22" s="803"/>
      <c r="CW22" s="803"/>
      <c r="CX22" s="803"/>
      <c r="CY22" s="1311"/>
      <c r="CZ22" s="1311"/>
      <c r="DA22" s="1311"/>
      <c r="DB22" s="1311"/>
      <c r="DC22" s="1311"/>
      <c r="DD22" s="1312"/>
    </row>
    <row r="23" spans="1:108" x14ac:dyDescent="0.3">
      <c r="B23" s="342"/>
      <c r="C23" s="343"/>
      <c r="D23" s="343"/>
      <c r="E23" s="343"/>
      <c r="F23" s="343"/>
      <c r="G23" s="344"/>
      <c r="H23" s="625"/>
      <c r="I23" s="625"/>
      <c r="J23" s="346"/>
      <c r="K23" s="347"/>
      <c r="L23" s="348"/>
      <c r="M23" s="348"/>
      <c r="N23" s="626"/>
      <c r="O23" s="349"/>
      <c r="P23" s="26"/>
      <c r="Q23" s="350"/>
      <c r="R23" s="29"/>
      <c r="S23" s="353"/>
      <c r="T23" s="29"/>
      <c r="U23" s="352"/>
      <c r="V23" s="352"/>
      <c r="W23" s="352"/>
      <c r="X23" s="352"/>
      <c r="Y23" s="354"/>
      <c r="Z23" s="29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1"/>
      <c r="AN23" s="628"/>
      <c r="AO23" s="627"/>
      <c r="AP23" s="1216"/>
      <c r="AQ23" s="717" t="str">
        <f>IF(($AO23&lt;&gt;"DI"),"np",IF($R23&lt;&gt;"",IFERROR(0.00098*($R23),"&lt;"),IF($S23&lt;&gt;"",IFERROR(0.001002*($S23),"&lt;"),"")))</f>
        <v>np</v>
      </c>
      <c r="AR23" s="717" t="str">
        <f>IF(($AO23&lt;&gt;"DI"),"np",IF($R23&lt;&gt;"",IFERROR(0.00879*($R23),"&lt;"),IF($S23&lt;&gt;"",IFERROR(0.00901804*($S23),"&lt;"),"")))</f>
        <v>np</v>
      </c>
      <c r="AS23" s="717" t="str">
        <f>IF(($AO23&lt;&gt;"DI"),"np",IF($R23&lt;&gt;"",IFERROR(0.08203*($R23),"&lt;"),IF($S23&lt;&gt;"",IFERROR(0.08416834*($S23),"&lt;"),"")))</f>
        <v>np</v>
      </c>
      <c r="AT23" s="717" t="str">
        <f>IF(($AO23&lt;&gt;"DI"),"np",IF($R23&lt;&gt;"",IFERROR(0.47363*($R23),"&lt;"),IF($S23&lt;&gt;"",IFERROR(0.4859719*($S23),"&lt;"),"")))</f>
        <v>np</v>
      </c>
      <c r="AU23" s="717" t="str">
        <f>IF(($AO23&lt;&gt;"DI"),"np",IF($R23&lt;&gt;"",IFERROR(0.22461*($R23),"&lt;"),IF($S23&lt;&gt;"",IFERROR(0.2304609*($S23),"&lt;"),"")))</f>
        <v>np</v>
      </c>
      <c r="AV23" s="1217"/>
      <c r="AW23" s="1217"/>
      <c r="AX23" s="1217"/>
      <c r="AY23" s="717" t="str">
        <f>IF(($AO23&lt;&gt;"DI"),"np",IF($R23&lt;&gt;"",IFERROR(0.01563*($R23),"&lt;"),IF($S23&lt;&gt;"",IFERROR(0.01603206*($S23),"&lt;"),"")))</f>
        <v>np</v>
      </c>
      <c r="AZ23" s="717" t="str">
        <f>IF(($AO23&lt;&gt;"DI"),"np",IF($R23&lt;&gt;"",IFERROR(0.01367*($R23),"&lt;"),IF($S23&lt;&gt;"",IFERROR(0.01402806*($S23),"&lt;"),"")))</f>
        <v>np</v>
      </c>
      <c r="BA23" s="717" t="str">
        <f>IF(($AO23&lt;&gt;"DI"),"np",IF($R23&lt;&gt;"",IFERROR(0.1123*($R23),"&lt;"),IF($S23&lt;&gt;"",IFERROR(0.1152305*($S23),"&lt;"),"")))</f>
        <v>np</v>
      </c>
      <c r="BB23" s="717" t="str">
        <f>IF(($AO23&lt;&gt;"DI"),"np",IF($R23&lt;&gt;"",IFERROR(0.06836*($R23),"&lt;"),IF($S23&lt;&gt;"",IFERROR(0.07014028*($S23),"&lt;"),"")))</f>
        <v>np</v>
      </c>
      <c r="BC23" s="1218"/>
      <c r="BD23" s="29"/>
      <c r="BE23" s="30"/>
      <c r="BF23" s="30"/>
      <c r="BG23" s="30"/>
      <c r="BH23" s="30"/>
      <c r="BI23" s="31"/>
      <c r="BJ23" s="628"/>
      <c r="BK23" s="629"/>
      <c r="BL23" s="34">
        <v>0.5</v>
      </c>
      <c r="BM23" s="351">
        <f t="shared" ref="BM23" si="50">IFERROR($BL23*R23,"&lt;")</f>
        <v>0</v>
      </c>
      <c r="BN23" s="646">
        <f t="shared" ref="BN23" si="51">IFERROR($BL23*S23,"&lt;")</f>
        <v>0</v>
      </c>
      <c r="BO23" s="720">
        <f t="shared" ref="BO23" si="52">IFERROR($BL23*T23,"&lt;")</f>
        <v>0</v>
      </c>
      <c r="BP23" s="722">
        <f t="shared" ref="BP23" si="53">IFERROR($BL23*U23,"&lt;")</f>
        <v>0</v>
      </c>
      <c r="BQ23" s="722">
        <f t="shared" ref="BQ23" si="54">IFERROR($BL23*V23,"&lt;")</f>
        <v>0</v>
      </c>
      <c r="BR23" s="722">
        <f t="shared" ref="BR23" si="55">IFERROR($BL23*W23,"&lt;")</f>
        <v>0</v>
      </c>
      <c r="BS23" s="722">
        <f t="shared" ref="BS23" si="56">IFERROR($BL23*X23,"&lt;")</f>
        <v>0</v>
      </c>
      <c r="BT23" s="723"/>
      <c r="BU23" s="29">
        <f t="shared" ref="BU23" si="57">IFERROR($BL23*Z23,"&lt;")</f>
        <v>0</v>
      </c>
      <c r="BV23" s="352">
        <f t="shared" ref="BV23" si="58">IFERROR($BL23*AA23,"&lt;")</f>
        <v>0</v>
      </c>
      <c r="BW23" s="352">
        <f t="shared" ref="BW23" si="59">IFERROR($BL23*AB23,"&lt;")</f>
        <v>0</v>
      </c>
      <c r="BX23" s="352">
        <f t="shared" ref="BX23" si="60">IFERROR($BL23*AC23,"&lt;")</f>
        <v>0</v>
      </c>
      <c r="BY23" s="352">
        <f t="shared" ref="BY23" si="61">IFERROR($BL23*AD23,"&lt;")</f>
        <v>0</v>
      </c>
      <c r="BZ23" s="352">
        <f t="shared" ref="BZ23" si="62">IFERROR($BL23*AE23,"&lt;")</f>
        <v>0</v>
      </c>
      <c r="CA23" s="352">
        <f t="shared" ref="CA23" si="63">IFERROR($BL23*AF23,"&lt;")</f>
        <v>0</v>
      </c>
      <c r="CB23" s="352">
        <f t="shared" ref="CB23" si="64">IFERROR($BL23*AG23,"&lt;")</f>
        <v>0</v>
      </c>
      <c r="CC23" s="352">
        <f t="shared" ref="CC23" si="65">IFERROR($BL23*AH23,"&lt;")</f>
        <v>0</v>
      </c>
      <c r="CD23" s="352">
        <f t="shared" ref="CD23" si="66">IFERROR($BL23*AI23,"&lt;")</f>
        <v>0</v>
      </c>
      <c r="CE23" s="352">
        <f t="shared" ref="CE23" si="67">IFERROR($BL23*AJ23,"&lt;")</f>
        <v>0</v>
      </c>
      <c r="CF23" s="352">
        <f t="shared" ref="CF23" si="68">IFERROR($BL23*AK23,"&lt;")</f>
        <v>0</v>
      </c>
      <c r="CG23" s="352">
        <f t="shared" ref="CG23" si="69">IFERROR($BL23*AL23,"&lt;")</f>
        <v>0</v>
      </c>
      <c r="CH23" s="354">
        <f t="shared" ref="CH23" si="70">IFERROR($BL23*AM23,"&lt;")</f>
        <v>0</v>
      </c>
      <c r="CI23" s="628"/>
      <c r="CJ23" s="1219">
        <f>IFERROR($BL23*AP23,"&lt;")</f>
        <v>0</v>
      </c>
      <c r="CK23" s="725" t="str">
        <f t="shared" ref="CK23:CO24" si="71">IF(($AO23="DI"),IFERROR($BL23*AQ23,"&lt;"),"np")</f>
        <v>np</v>
      </c>
      <c r="CL23" s="725" t="str">
        <f t="shared" si="71"/>
        <v>np</v>
      </c>
      <c r="CM23" s="725" t="str">
        <f t="shared" si="71"/>
        <v>np</v>
      </c>
      <c r="CN23" s="725" t="str">
        <f t="shared" si="71"/>
        <v>np</v>
      </c>
      <c r="CO23" s="725" t="str">
        <f t="shared" si="71"/>
        <v>np</v>
      </c>
      <c r="CP23" s="726">
        <f t="shared" ref="CP23:CR24" si="72">$BL23*AV23</f>
        <v>0</v>
      </c>
      <c r="CQ23" s="726">
        <f t="shared" si="72"/>
        <v>0</v>
      </c>
      <c r="CR23" s="726">
        <f t="shared" si="72"/>
        <v>0</v>
      </c>
      <c r="CS23" s="725" t="str">
        <f t="shared" ref="CS23:CV24" si="73">IF(($AO23="DI"),IFERROR($BL23*AY23,"&lt;"),"np")</f>
        <v>np</v>
      </c>
      <c r="CT23" s="725" t="str">
        <f t="shared" si="73"/>
        <v>np</v>
      </c>
      <c r="CU23" s="725" t="str">
        <f t="shared" si="73"/>
        <v>np</v>
      </c>
      <c r="CV23" s="725" t="str">
        <f t="shared" si="73"/>
        <v>np</v>
      </c>
      <c r="CW23" s="1434">
        <f>$BL23*BC23</f>
        <v>0</v>
      </c>
      <c r="CX23" s="1220"/>
      <c r="CY23" s="29">
        <f t="shared" ref="CY23" si="74">IFERROR($BL23*BD23,"&lt;")</f>
        <v>0</v>
      </c>
      <c r="CZ23" s="30">
        <f t="shared" ref="CZ23" si="75">IFERROR($BL23*BE23,"&lt;")</f>
        <v>0</v>
      </c>
      <c r="DA23" s="30">
        <f t="shared" ref="DA23" si="76">IFERROR($BL23*BF23,"&lt;")</f>
        <v>0</v>
      </c>
      <c r="DB23" s="30">
        <f t="shared" ref="DB23" si="77">IFERROR($BL23*BG23,"&lt;")</f>
        <v>0</v>
      </c>
      <c r="DC23" s="30">
        <f t="shared" ref="DC23" si="78">IFERROR($BL23*BH23,"&lt;")</f>
        <v>0</v>
      </c>
      <c r="DD23" s="31">
        <f t="shared" ref="DD23" si="79">IFERROR($BL23*BI23,"&lt;")</f>
        <v>0</v>
      </c>
    </row>
    <row r="24" spans="1:108" ht="15.75" thickBot="1" x14ac:dyDescent="0.35">
      <c r="B24" s="504"/>
      <c r="C24" s="505"/>
      <c r="D24" s="505"/>
      <c r="E24" s="505"/>
      <c r="F24" s="505"/>
      <c r="G24" s="374"/>
      <c r="H24" s="375"/>
      <c r="I24" s="375"/>
      <c r="J24" s="376"/>
      <c r="K24" s="377"/>
      <c r="L24" s="378"/>
      <c r="M24" s="378"/>
      <c r="N24" s="620"/>
      <c r="O24" s="379"/>
      <c r="P24" s="75"/>
      <c r="Q24" s="380"/>
      <c r="R24" s="78"/>
      <c r="S24" s="637"/>
      <c r="T24" s="78"/>
      <c r="U24" s="635"/>
      <c r="V24" s="635"/>
      <c r="W24" s="635"/>
      <c r="X24" s="635"/>
      <c r="Y24" s="636"/>
      <c r="Z24" s="78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80"/>
      <c r="AN24" s="622"/>
      <c r="AO24" s="621"/>
      <c r="AP24" s="1222"/>
      <c r="AQ24" s="1208" t="str">
        <f>IF(($AO24&lt;&gt;"DI"),"np",IF($R24&lt;&gt;"",IFERROR(0.00098*($R24),"&lt;"),IF($S24&lt;&gt;"",IFERROR(0.001002*($S24),"&lt;"),"")))</f>
        <v>np</v>
      </c>
      <c r="AR24" s="1208" t="str">
        <f>IF(($AO24&lt;&gt;"DI"),"np",IF($R24&lt;&gt;"",IFERROR(0.00879*($R24),"&lt;"),IF($S24&lt;&gt;"",IFERROR(0.00901804*($S24),"&lt;"),"")))</f>
        <v>np</v>
      </c>
      <c r="AS24" s="1208" t="str">
        <f>IF(($AO24&lt;&gt;"DI"),"np",IF($R24&lt;&gt;"",IFERROR(0.08203*($R24),"&lt;"),IF($S24&lt;&gt;"",IFERROR(0.08416834*($S24),"&lt;"),"")))</f>
        <v>np</v>
      </c>
      <c r="AT24" s="1208" t="str">
        <f>IF(($AO24&lt;&gt;"DI"),"np",IF($R24&lt;&gt;"",IFERROR(0.47363*($R24),"&lt;"),IF($S24&lt;&gt;"",IFERROR(0.4859719*($S24),"&lt;"),"")))</f>
        <v>np</v>
      </c>
      <c r="AU24" s="1208" t="str">
        <f>IF(($AO24&lt;&gt;"DI"),"np",IF($R24&lt;&gt;"",IFERROR(0.22461*($R24),"&lt;"),IF($S24&lt;&gt;"",IFERROR(0.2304609*($S24),"&lt;"),"")))</f>
        <v>np</v>
      </c>
      <c r="AV24" s="1223"/>
      <c r="AW24" s="1223"/>
      <c r="AX24" s="1223"/>
      <c r="AY24" s="1208" t="str">
        <f>IF(($AO24&lt;&gt;"DI"),"np",IF($R24&lt;&gt;"",IFERROR(0.01563*($R24),"&lt;"),IF($S24&lt;&gt;"",IFERROR(0.01603206*($S24),"&lt;"),"")))</f>
        <v>np</v>
      </c>
      <c r="AZ24" s="1208" t="str">
        <f>IF(($AO24&lt;&gt;"DI"),"np",IF($R24&lt;&gt;"",IFERROR(0.01367*($R24),"&lt;"),IF($S24&lt;&gt;"",IFERROR(0.01402806*($S24),"&lt;"),"")))</f>
        <v>np</v>
      </c>
      <c r="BA24" s="1208" t="str">
        <f>IF(($AO24&lt;&gt;"DI"),"np",IF($R24&lt;&gt;"",IFERROR(0.1123*($R24),"&lt;"),IF($S24&lt;&gt;"",IFERROR(0.1152305*($S24),"&lt;"),"")))</f>
        <v>np</v>
      </c>
      <c r="BB24" s="1208" t="str">
        <f>IF(($AO24&lt;&gt;"DI"),"np",IF($R24&lt;&gt;"",IFERROR(0.06836*($R24),"&lt;"),IF($S24&lt;&gt;"",IFERROR(0.07014028*($S24),"&lt;"),"")))</f>
        <v>np</v>
      </c>
      <c r="BC24" s="1224"/>
      <c r="BD24" s="78"/>
      <c r="BE24" s="79"/>
      <c r="BF24" s="79"/>
      <c r="BG24" s="79"/>
      <c r="BH24" s="79"/>
      <c r="BI24" s="80"/>
      <c r="BJ24" s="622"/>
      <c r="BK24" s="623"/>
      <c r="BL24" s="624">
        <v>0.5</v>
      </c>
      <c r="BM24" s="634">
        <f t="shared" ref="BM24:BS24" si="80">IFERROR($BL24*R24,"&lt;")</f>
        <v>0</v>
      </c>
      <c r="BN24" s="743">
        <f t="shared" si="80"/>
        <v>0</v>
      </c>
      <c r="BO24" s="1211">
        <f t="shared" si="80"/>
        <v>0</v>
      </c>
      <c r="BP24" s="1212">
        <f t="shared" si="80"/>
        <v>0</v>
      </c>
      <c r="BQ24" s="1212">
        <f t="shared" si="80"/>
        <v>0</v>
      </c>
      <c r="BR24" s="1212">
        <f t="shared" si="80"/>
        <v>0</v>
      </c>
      <c r="BS24" s="1212">
        <f t="shared" si="80"/>
        <v>0</v>
      </c>
      <c r="BT24" s="1213"/>
      <c r="BU24" s="78">
        <f t="shared" ref="BU24:CH24" si="81">IFERROR($BL24*Z24,"&lt;")</f>
        <v>0</v>
      </c>
      <c r="BV24" s="635">
        <f t="shared" si="81"/>
        <v>0</v>
      </c>
      <c r="BW24" s="635">
        <f t="shared" si="81"/>
        <v>0</v>
      </c>
      <c r="BX24" s="635">
        <f t="shared" si="81"/>
        <v>0</v>
      </c>
      <c r="BY24" s="635">
        <f t="shared" si="81"/>
        <v>0</v>
      </c>
      <c r="BZ24" s="635">
        <f t="shared" si="81"/>
        <v>0</v>
      </c>
      <c r="CA24" s="635">
        <f t="shared" si="81"/>
        <v>0</v>
      </c>
      <c r="CB24" s="635">
        <f t="shared" si="81"/>
        <v>0</v>
      </c>
      <c r="CC24" s="635">
        <f t="shared" si="81"/>
        <v>0</v>
      </c>
      <c r="CD24" s="635">
        <f t="shared" si="81"/>
        <v>0</v>
      </c>
      <c r="CE24" s="635">
        <f t="shared" si="81"/>
        <v>0</v>
      </c>
      <c r="CF24" s="635">
        <f t="shared" si="81"/>
        <v>0</v>
      </c>
      <c r="CG24" s="635">
        <f t="shared" si="81"/>
        <v>0</v>
      </c>
      <c r="CH24" s="636">
        <f t="shared" si="81"/>
        <v>0</v>
      </c>
      <c r="CI24" s="622"/>
      <c r="CJ24" s="1432">
        <f>IFERROR($BL24*AP24,"&lt;")</f>
        <v>0</v>
      </c>
      <c r="CK24" s="1428" t="str">
        <f t="shared" si="71"/>
        <v>np</v>
      </c>
      <c r="CL24" s="1428" t="str">
        <f t="shared" si="71"/>
        <v>np</v>
      </c>
      <c r="CM24" s="1428" t="str">
        <f t="shared" si="71"/>
        <v>np</v>
      </c>
      <c r="CN24" s="1428" t="str">
        <f t="shared" si="71"/>
        <v>np</v>
      </c>
      <c r="CO24" s="1428" t="str">
        <f t="shared" si="71"/>
        <v>np</v>
      </c>
      <c r="CP24" s="1429">
        <f t="shared" si="72"/>
        <v>0</v>
      </c>
      <c r="CQ24" s="1429">
        <f t="shared" si="72"/>
        <v>0</v>
      </c>
      <c r="CR24" s="1429">
        <f t="shared" si="72"/>
        <v>0</v>
      </c>
      <c r="CS24" s="1428" t="str">
        <f t="shared" si="73"/>
        <v>np</v>
      </c>
      <c r="CT24" s="1428" t="str">
        <f t="shared" si="73"/>
        <v>np</v>
      </c>
      <c r="CU24" s="1428" t="str">
        <f t="shared" si="73"/>
        <v>np</v>
      </c>
      <c r="CV24" s="1428" t="str">
        <f t="shared" si="73"/>
        <v>np</v>
      </c>
      <c r="CW24" s="1433">
        <f>$BL24*BC24</f>
        <v>0</v>
      </c>
      <c r="CX24" s="1225"/>
      <c r="CY24" s="78">
        <f t="shared" ref="CY24:DD24" si="82">IFERROR($BL24*BD24,"&lt;")</f>
        <v>0</v>
      </c>
      <c r="CZ24" s="79">
        <f t="shared" si="82"/>
        <v>0</v>
      </c>
      <c r="DA24" s="79">
        <f t="shared" si="82"/>
        <v>0</v>
      </c>
      <c r="DB24" s="79">
        <f t="shared" si="82"/>
        <v>0</v>
      </c>
      <c r="DC24" s="79">
        <f t="shared" si="82"/>
        <v>0</v>
      </c>
      <c r="DD24" s="80">
        <f t="shared" si="82"/>
        <v>0</v>
      </c>
    </row>
    <row r="25" spans="1:108" ht="18.75" thickBot="1" x14ac:dyDescent="0.4">
      <c r="B25" s="771" t="s">
        <v>66</v>
      </c>
      <c r="C25" s="710"/>
      <c r="D25" s="710"/>
      <c r="E25" s="710"/>
      <c r="F25" s="710"/>
      <c r="G25" s="710"/>
      <c r="H25" s="710"/>
      <c r="I25" s="710"/>
      <c r="J25" s="710"/>
      <c r="K25" s="710"/>
      <c r="L25" s="710"/>
      <c r="M25" s="710"/>
      <c r="N25" s="710"/>
      <c r="O25" s="71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>
        <f t="shared" ref="CY25:DD25" si="83">$BL25*BD25</f>
        <v>0</v>
      </c>
      <c r="CZ25" s="200">
        <f t="shared" si="83"/>
        <v>0</v>
      </c>
      <c r="DA25" s="200">
        <f t="shared" si="83"/>
        <v>0</v>
      </c>
      <c r="DB25" s="200">
        <f t="shared" si="83"/>
        <v>0</v>
      </c>
      <c r="DC25" s="200">
        <f t="shared" si="83"/>
        <v>0</v>
      </c>
      <c r="DD25" s="772">
        <f t="shared" si="83"/>
        <v>0</v>
      </c>
    </row>
    <row r="26" spans="1:108" ht="18.75" thickBot="1" x14ac:dyDescent="0.35">
      <c r="A26" s="433"/>
      <c r="B26" s="1755" t="s">
        <v>442</v>
      </c>
      <c r="C26" s="1756"/>
      <c r="D26" s="1756"/>
      <c r="E26" s="1756"/>
      <c r="F26" s="1756"/>
      <c r="G26" s="1756"/>
      <c r="H26" s="1759" t="s">
        <v>453</v>
      </c>
      <c r="I26" s="1756"/>
      <c r="J26" s="1664"/>
      <c r="K26" s="1767" t="s">
        <v>146</v>
      </c>
      <c r="L26" s="1768"/>
      <c r="M26" s="1768"/>
      <c r="N26" s="1768"/>
      <c r="O26" s="1769"/>
      <c r="P26" s="1191" t="s">
        <v>455</v>
      </c>
      <c r="Q26" s="1048"/>
      <c r="R26" s="302" t="str">
        <f t="shared" ref="R26:AM26" si="84">INDEX(R$52:R$56,MATCH($K$26,$P$52:$P$56,0))</f>
        <v>-</v>
      </c>
      <c r="S26" s="302" t="str">
        <f t="shared" si="84"/>
        <v>-</v>
      </c>
      <c r="T26" s="303">
        <f t="shared" si="84"/>
        <v>6</v>
      </c>
      <c r="U26" s="304">
        <f t="shared" si="84"/>
        <v>21</v>
      </c>
      <c r="V26" s="304">
        <f t="shared" si="84"/>
        <v>75</v>
      </c>
      <c r="W26" s="304">
        <f t="shared" si="84"/>
        <v>75</v>
      </c>
      <c r="X26" s="304">
        <f t="shared" si="84"/>
        <v>650</v>
      </c>
      <c r="Y26" s="305">
        <f t="shared" si="84"/>
        <v>650</v>
      </c>
      <c r="Z26" s="306" t="str">
        <f t="shared" si="84"/>
        <v>-</v>
      </c>
      <c r="AA26" s="307" t="str">
        <f t="shared" si="84"/>
        <v>-</v>
      </c>
      <c r="AB26" s="307" t="str">
        <f t="shared" si="84"/>
        <v>-</v>
      </c>
      <c r="AC26" s="307" t="str">
        <f t="shared" si="84"/>
        <v>-</v>
      </c>
      <c r="AD26" s="307" t="str">
        <f t="shared" si="84"/>
        <v>-</v>
      </c>
      <c r="AE26" s="307" t="str">
        <f t="shared" si="84"/>
        <v>-</v>
      </c>
      <c r="AF26" s="307" t="str">
        <f t="shared" si="84"/>
        <v>-</v>
      </c>
      <c r="AG26" s="307" t="str">
        <f t="shared" si="84"/>
        <v>-</v>
      </c>
      <c r="AH26" s="307" t="str">
        <f t="shared" si="84"/>
        <v>-</v>
      </c>
      <c r="AI26" s="307" t="str">
        <f t="shared" si="84"/>
        <v>-</v>
      </c>
      <c r="AJ26" s="307" t="str">
        <f t="shared" si="84"/>
        <v>-</v>
      </c>
      <c r="AK26" s="307" t="str">
        <f t="shared" si="84"/>
        <v>-</v>
      </c>
      <c r="AL26" s="307" t="str">
        <f t="shared" si="84"/>
        <v>-</v>
      </c>
      <c r="AM26" s="308" t="str">
        <f t="shared" si="84"/>
        <v>-</v>
      </c>
      <c r="AN26" s="309"/>
      <c r="AO26" s="774"/>
      <c r="AP26" s="306" t="str">
        <f t="shared" ref="AP26:BI26" si="85">INDEX(AP$52:AP$56,MATCH($K$26,$P$52:$P$56,0))</f>
        <v>-</v>
      </c>
      <c r="AQ26" s="307" t="str">
        <f t="shared" si="85"/>
        <v>-</v>
      </c>
      <c r="AR26" s="307" t="str">
        <f t="shared" si="85"/>
        <v>-</v>
      </c>
      <c r="AS26" s="307" t="str">
        <f t="shared" si="85"/>
        <v>-</v>
      </c>
      <c r="AT26" s="307" t="str">
        <f t="shared" si="85"/>
        <v>-</v>
      </c>
      <c r="AU26" s="307" t="str">
        <f t="shared" si="85"/>
        <v>-</v>
      </c>
      <c r="AV26" s="307" t="str">
        <f t="shared" si="85"/>
        <v>-</v>
      </c>
      <c r="AW26" s="307" t="str">
        <f t="shared" si="85"/>
        <v>-</v>
      </c>
      <c r="AX26" s="307" t="str">
        <f t="shared" si="85"/>
        <v>-</v>
      </c>
      <c r="AY26" s="307" t="str">
        <f t="shared" si="85"/>
        <v>-</v>
      </c>
      <c r="AZ26" s="307" t="str">
        <f t="shared" si="85"/>
        <v>-</v>
      </c>
      <c r="BA26" s="307" t="str">
        <f t="shared" si="85"/>
        <v>-</v>
      </c>
      <c r="BB26" s="307" t="str">
        <f t="shared" si="85"/>
        <v>-</v>
      </c>
      <c r="BC26" s="308" t="str">
        <f t="shared" si="85"/>
        <v>-</v>
      </c>
      <c r="BD26" s="303">
        <f t="shared" si="85"/>
        <v>0.1</v>
      </c>
      <c r="BE26" s="304">
        <f t="shared" si="85"/>
        <v>4</v>
      </c>
      <c r="BF26" s="304">
        <f t="shared" si="85"/>
        <v>0.3</v>
      </c>
      <c r="BG26" s="304">
        <f t="shared" si="85"/>
        <v>1</v>
      </c>
      <c r="BH26" s="304">
        <f t="shared" si="85"/>
        <v>1.5</v>
      </c>
      <c r="BI26" s="310">
        <f t="shared" si="85"/>
        <v>2.5</v>
      </c>
      <c r="BJ26" s="311"/>
      <c r="BK26" s="775"/>
      <c r="BL26" s="776"/>
      <c r="BM26" s="302" t="str">
        <f t="shared" ref="BM26:CH33" si="86">R26</f>
        <v>-</v>
      </c>
      <c r="BN26" s="302" t="str">
        <f t="shared" si="86"/>
        <v>-</v>
      </c>
      <c r="BO26" s="312">
        <f t="shared" si="86"/>
        <v>6</v>
      </c>
      <c r="BP26" s="313">
        <f t="shared" si="86"/>
        <v>21</v>
      </c>
      <c r="BQ26" s="313">
        <f t="shared" si="86"/>
        <v>75</v>
      </c>
      <c r="BR26" s="313">
        <f t="shared" si="86"/>
        <v>75</v>
      </c>
      <c r="BS26" s="313">
        <f t="shared" si="86"/>
        <v>650</v>
      </c>
      <c r="BT26" s="314">
        <f t="shared" si="86"/>
        <v>650</v>
      </c>
      <c r="BU26" s="306" t="str">
        <f t="shared" si="86"/>
        <v>-</v>
      </c>
      <c r="BV26" s="307" t="str">
        <f t="shared" si="86"/>
        <v>-</v>
      </c>
      <c r="BW26" s="307" t="str">
        <f t="shared" si="86"/>
        <v>-</v>
      </c>
      <c r="BX26" s="307" t="str">
        <f t="shared" si="86"/>
        <v>-</v>
      </c>
      <c r="BY26" s="307" t="str">
        <f t="shared" si="86"/>
        <v>-</v>
      </c>
      <c r="BZ26" s="307" t="str">
        <f t="shared" si="86"/>
        <v>-</v>
      </c>
      <c r="CA26" s="307" t="str">
        <f t="shared" si="86"/>
        <v>-</v>
      </c>
      <c r="CB26" s="307" t="str">
        <f t="shared" si="86"/>
        <v>-</v>
      </c>
      <c r="CC26" s="307" t="str">
        <f t="shared" si="86"/>
        <v>-</v>
      </c>
      <c r="CD26" s="307" t="str">
        <f t="shared" si="86"/>
        <v>-</v>
      </c>
      <c r="CE26" s="307" t="str">
        <f t="shared" si="86"/>
        <v>-</v>
      </c>
      <c r="CF26" s="307" t="str">
        <f t="shared" si="86"/>
        <v>-</v>
      </c>
      <c r="CG26" s="307" t="str">
        <f t="shared" si="86"/>
        <v>-</v>
      </c>
      <c r="CH26" s="308" t="str">
        <f t="shared" si="86"/>
        <v>-</v>
      </c>
      <c r="CI26" s="315"/>
      <c r="CJ26" s="306" t="str">
        <f t="shared" ref="CJ26:CW26" si="87">AP26</f>
        <v>-</v>
      </c>
      <c r="CK26" s="307" t="str">
        <f t="shared" si="87"/>
        <v>-</v>
      </c>
      <c r="CL26" s="307" t="str">
        <f t="shared" si="87"/>
        <v>-</v>
      </c>
      <c r="CM26" s="307" t="str">
        <f t="shared" si="87"/>
        <v>-</v>
      </c>
      <c r="CN26" s="307" t="str">
        <f t="shared" si="87"/>
        <v>-</v>
      </c>
      <c r="CO26" s="307" t="str">
        <f t="shared" si="87"/>
        <v>-</v>
      </c>
      <c r="CP26" s="307" t="str">
        <f t="shared" si="87"/>
        <v>-</v>
      </c>
      <c r="CQ26" s="307" t="str">
        <f t="shared" si="87"/>
        <v>-</v>
      </c>
      <c r="CR26" s="307" t="str">
        <f t="shared" si="87"/>
        <v>-</v>
      </c>
      <c r="CS26" s="307" t="str">
        <f t="shared" si="87"/>
        <v>-</v>
      </c>
      <c r="CT26" s="307" t="str">
        <f t="shared" si="87"/>
        <v>-</v>
      </c>
      <c r="CU26" s="307" t="str">
        <f t="shared" si="87"/>
        <v>-</v>
      </c>
      <c r="CV26" s="307" t="str">
        <f t="shared" si="87"/>
        <v>-</v>
      </c>
      <c r="CW26" s="308" t="str">
        <f t="shared" si="87"/>
        <v>-</v>
      </c>
      <c r="CX26" s="315"/>
      <c r="CY26" s="312">
        <f t="shared" ref="CY26:DD33" si="88">BD26</f>
        <v>0.1</v>
      </c>
      <c r="CZ26" s="313">
        <f t="shared" si="88"/>
        <v>4</v>
      </c>
      <c r="DA26" s="313">
        <f t="shared" si="88"/>
        <v>0.3</v>
      </c>
      <c r="DB26" s="313">
        <f t="shared" si="88"/>
        <v>1</v>
      </c>
      <c r="DC26" s="313">
        <f t="shared" si="88"/>
        <v>1.5</v>
      </c>
      <c r="DD26" s="314">
        <f t="shared" si="88"/>
        <v>2.5</v>
      </c>
    </row>
    <row r="27" spans="1:108" ht="20.25" outlineLevel="1" thickBot="1" x14ac:dyDescent="0.45">
      <c r="A27" s="433"/>
      <c r="B27" s="1791" t="s">
        <v>707</v>
      </c>
      <c r="C27" s="1756"/>
      <c r="D27" s="1756"/>
      <c r="E27" s="1756"/>
      <c r="F27" s="1756"/>
      <c r="G27" s="1756"/>
      <c r="H27" s="1759" t="s">
        <v>453</v>
      </c>
      <c r="I27" s="1756"/>
      <c r="J27" s="1664"/>
      <c r="K27" s="1767" t="s">
        <v>147</v>
      </c>
      <c r="L27" s="1768"/>
      <c r="M27" s="1768"/>
      <c r="N27" s="1768"/>
      <c r="O27" s="1769"/>
      <c r="P27" s="1191" t="s">
        <v>444</v>
      </c>
      <c r="Q27" s="1048"/>
      <c r="R27" s="1497" t="str">
        <f t="shared" ref="R27:AM27" si="89">INDEX(R$61:R$65,MATCH($K$27,$P$61:$P$65,0))</f>
        <v>-</v>
      </c>
      <c r="S27" s="1497" t="str">
        <f t="shared" si="89"/>
        <v>-</v>
      </c>
      <c r="T27" s="107">
        <f t="shared" si="89"/>
        <v>6</v>
      </c>
      <c r="U27" s="108">
        <f t="shared" si="89"/>
        <v>1330.42</v>
      </c>
      <c r="V27" s="108">
        <f t="shared" si="89"/>
        <v>34559.43</v>
      </c>
      <c r="W27" s="108">
        <f t="shared" si="89"/>
        <v>34592.86</v>
      </c>
      <c r="X27" s="108">
        <f t="shared" si="89"/>
        <v>48464.75</v>
      </c>
      <c r="Y27" s="109">
        <f t="shared" si="89"/>
        <v>48464.75</v>
      </c>
      <c r="Z27" s="107">
        <f t="shared" si="89"/>
        <v>411.7</v>
      </c>
      <c r="AA27" s="108" t="str">
        <f t="shared" si="89"/>
        <v>-</v>
      </c>
      <c r="AB27" s="108">
        <f t="shared" si="89"/>
        <v>50010</v>
      </c>
      <c r="AC27" s="108">
        <f t="shared" si="89"/>
        <v>50150</v>
      </c>
      <c r="AD27" s="108">
        <f t="shared" si="89"/>
        <v>50170</v>
      </c>
      <c r="AE27" s="108" t="str">
        <f t="shared" si="89"/>
        <v>-</v>
      </c>
      <c r="AF27" s="108" t="str">
        <f t="shared" si="89"/>
        <v>-</v>
      </c>
      <c r="AG27" s="108">
        <f t="shared" si="89"/>
        <v>0.7</v>
      </c>
      <c r="AH27" s="108">
        <f t="shared" si="89"/>
        <v>125</v>
      </c>
      <c r="AI27" s="108">
        <f t="shared" si="89"/>
        <v>406.7</v>
      </c>
      <c r="AJ27" s="108">
        <f t="shared" si="89"/>
        <v>20030</v>
      </c>
      <c r="AK27" s="108">
        <f t="shared" si="89"/>
        <v>20060</v>
      </c>
      <c r="AL27" s="108">
        <f t="shared" si="89"/>
        <v>15050</v>
      </c>
      <c r="AM27" s="109">
        <f t="shared" si="89"/>
        <v>15050</v>
      </c>
      <c r="AN27" s="116"/>
      <c r="AO27" s="116"/>
      <c r="AP27" s="113">
        <f t="shared" ref="AP27:BC27" si="90">Z27</f>
        <v>411.7</v>
      </c>
      <c r="AQ27" s="114" t="str">
        <f t="shared" si="90"/>
        <v>-</v>
      </c>
      <c r="AR27" s="114">
        <f t="shared" si="90"/>
        <v>50010</v>
      </c>
      <c r="AS27" s="114">
        <f t="shared" si="90"/>
        <v>50150</v>
      </c>
      <c r="AT27" s="114">
        <f t="shared" si="90"/>
        <v>50170</v>
      </c>
      <c r="AU27" s="114" t="str">
        <f t="shared" si="90"/>
        <v>-</v>
      </c>
      <c r="AV27" s="114" t="str">
        <f t="shared" si="90"/>
        <v>-</v>
      </c>
      <c r="AW27" s="114">
        <f t="shared" si="90"/>
        <v>0.7</v>
      </c>
      <c r="AX27" s="114">
        <f t="shared" si="90"/>
        <v>125</v>
      </c>
      <c r="AY27" s="114">
        <f t="shared" si="90"/>
        <v>406.7</v>
      </c>
      <c r="AZ27" s="114">
        <f t="shared" si="90"/>
        <v>20030</v>
      </c>
      <c r="BA27" s="114">
        <f t="shared" si="90"/>
        <v>20060</v>
      </c>
      <c r="BB27" s="114">
        <f t="shared" si="90"/>
        <v>15050</v>
      </c>
      <c r="BC27" s="115">
        <f t="shared" si="90"/>
        <v>15050</v>
      </c>
      <c r="BD27" s="107">
        <f t="shared" ref="BD27:BI27" si="91">INDEX(BD$61:BD$65,MATCH($K$27,$P$61:$P$65,0))</f>
        <v>0.7</v>
      </c>
      <c r="BE27" s="108">
        <f t="shared" si="91"/>
        <v>125</v>
      </c>
      <c r="BF27" s="108">
        <f t="shared" si="91"/>
        <v>3.21</v>
      </c>
      <c r="BG27" s="108">
        <f t="shared" si="91"/>
        <v>74.94</v>
      </c>
      <c r="BH27" s="108">
        <f t="shared" si="91"/>
        <v>43.48</v>
      </c>
      <c r="BI27" s="111">
        <f t="shared" si="91"/>
        <v>29.56</v>
      </c>
      <c r="BJ27" s="112"/>
      <c r="BK27" s="1419"/>
      <c r="BL27" s="1420"/>
      <c r="BM27" s="106"/>
      <c r="BN27" s="106"/>
      <c r="BO27" s="113">
        <f t="shared" si="86"/>
        <v>6</v>
      </c>
      <c r="BP27" s="114">
        <f t="shared" si="86"/>
        <v>1330.42</v>
      </c>
      <c r="BQ27" s="114">
        <f t="shared" si="86"/>
        <v>34559.43</v>
      </c>
      <c r="BR27" s="114">
        <f t="shared" si="86"/>
        <v>34592.86</v>
      </c>
      <c r="BS27" s="114">
        <f t="shared" si="86"/>
        <v>48464.75</v>
      </c>
      <c r="BT27" s="115">
        <f t="shared" si="86"/>
        <v>48464.75</v>
      </c>
      <c r="BU27" s="113">
        <f t="shared" si="86"/>
        <v>411.7</v>
      </c>
      <c r="BV27" s="114" t="str">
        <f t="shared" si="86"/>
        <v>-</v>
      </c>
      <c r="BW27" s="114">
        <f t="shared" si="86"/>
        <v>50010</v>
      </c>
      <c r="BX27" s="114">
        <f t="shared" si="86"/>
        <v>50150</v>
      </c>
      <c r="BY27" s="114">
        <f t="shared" si="86"/>
        <v>50170</v>
      </c>
      <c r="BZ27" s="114" t="str">
        <f t="shared" si="86"/>
        <v>-</v>
      </c>
      <c r="CA27" s="114" t="str">
        <f t="shared" si="86"/>
        <v>-</v>
      </c>
      <c r="CB27" s="114">
        <f t="shared" si="86"/>
        <v>0.7</v>
      </c>
      <c r="CC27" s="114">
        <f t="shared" si="86"/>
        <v>125</v>
      </c>
      <c r="CD27" s="114">
        <f t="shared" si="86"/>
        <v>406.7</v>
      </c>
      <c r="CE27" s="114">
        <f t="shared" si="86"/>
        <v>20030</v>
      </c>
      <c r="CF27" s="114">
        <f t="shared" si="86"/>
        <v>20060</v>
      </c>
      <c r="CG27" s="114">
        <f t="shared" si="86"/>
        <v>15050</v>
      </c>
      <c r="CH27" s="115">
        <f t="shared" si="86"/>
        <v>15050</v>
      </c>
      <c r="CI27" s="116"/>
      <c r="CJ27" s="113">
        <f t="shared" ref="CJ27:CW33" si="92">BU27</f>
        <v>411.7</v>
      </c>
      <c r="CK27" s="114" t="str">
        <f t="shared" si="92"/>
        <v>-</v>
      </c>
      <c r="CL27" s="114">
        <f t="shared" si="92"/>
        <v>50010</v>
      </c>
      <c r="CM27" s="114">
        <f t="shared" si="92"/>
        <v>50150</v>
      </c>
      <c r="CN27" s="114">
        <f t="shared" si="92"/>
        <v>50170</v>
      </c>
      <c r="CO27" s="114" t="str">
        <f t="shared" si="92"/>
        <v>-</v>
      </c>
      <c r="CP27" s="114" t="str">
        <f t="shared" si="92"/>
        <v>-</v>
      </c>
      <c r="CQ27" s="114">
        <f t="shared" si="92"/>
        <v>0.7</v>
      </c>
      <c r="CR27" s="114">
        <f t="shared" si="92"/>
        <v>125</v>
      </c>
      <c r="CS27" s="114">
        <f t="shared" si="92"/>
        <v>406.7</v>
      </c>
      <c r="CT27" s="114">
        <f t="shared" si="92"/>
        <v>20030</v>
      </c>
      <c r="CU27" s="114">
        <f t="shared" si="92"/>
        <v>20060</v>
      </c>
      <c r="CV27" s="114">
        <f t="shared" si="92"/>
        <v>15050</v>
      </c>
      <c r="CW27" s="115">
        <f t="shared" si="92"/>
        <v>15050</v>
      </c>
      <c r="CX27" s="116"/>
      <c r="CY27" s="113">
        <f t="shared" si="88"/>
        <v>0.7</v>
      </c>
      <c r="CZ27" s="114">
        <f t="shared" si="88"/>
        <v>125</v>
      </c>
      <c r="DA27" s="114">
        <f t="shared" si="88"/>
        <v>3.21</v>
      </c>
      <c r="DB27" s="114">
        <f t="shared" si="88"/>
        <v>74.94</v>
      </c>
      <c r="DC27" s="114">
        <f t="shared" si="88"/>
        <v>43.48</v>
      </c>
      <c r="DD27" s="115">
        <f t="shared" si="88"/>
        <v>29.56</v>
      </c>
    </row>
    <row r="28" spans="1:108" ht="19.5" outlineLevel="1" x14ac:dyDescent="0.4">
      <c r="A28" s="433"/>
      <c r="B28" s="1765"/>
      <c r="C28" s="1766"/>
      <c r="D28" s="1766"/>
      <c r="E28" s="1766"/>
      <c r="F28" s="1766"/>
      <c r="G28" s="1766"/>
      <c r="H28" s="1776" t="s">
        <v>453</v>
      </c>
      <c r="I28" s="1777"/>
      <c r="J28" s="1778"/>
      <c r="K28" s="1783" t="s">
        <v>1</v>
      </c>
      <c r="L28" s="1784"/>
      <c r="M28" s="1784"/>
      <c r="N28" s="1784"/>
      <c r="O28" s="1785"/>
      <c r="P28" s="1192" t="s">
        <v>445</v>
      </c>
      <c r="Q28" s="1193"/>
      <c r="R28" s="1512" t="str">
        <f t="shared" ref="R28:AM28" si="93">INDEX(R$125:R$129,MATCH($K$28,$P$125:$P$129,0))</f>
        <v>-</v>
      </c>
      <c r="S28" s="1512" t="str">
        <f t="shared" si="93"/>
        <v>-</v>
      </c>
      <c r="T28" s="118">
        <f t="shared" si="93"/>
        <v>6</v>
      </c>
      <c r="U28" s="119">
        <f t="shared" si="93"/>
        <v>149</v>
      </c>
      <c r="V28" s="119">
        <f t="shared" si="93"/>
        <v>577</v>
      </c>
      <c r="W28" s="119">
        <f t="shared" si="93"/>
        <v>5393</v>
      </c>
      <c r="X28" s="119">
        <f t="shared" si="93"/>
        <v>302208</v>
      </c>
      <c r="Y28" s="120">
        <f t="shared" si="93"/>
        <v>1000000</v>
      </c>
      <c r="Z28" s="121" t="str">
        <f t="shared" si="93"/>
        <v>-</v>
      </c>
      <c r="AA28" s="122" t="str">
        <f t="shared" si="93"/>
        <v>-</v>
      </c>
      <c r="AB28" s="122" t="str">
        <f t="shared" si="93"/>
        <v>-</v>
      </c>
      <c r="AC28" s="122" t="str">
        <f t="shared" si="93"/>
        <v>-</v>
      </c>
      <c r="AD28" s="122" t="str">
        <f t="shared" si="93"/>
        <v>-</v>
      </c>
      <c r="AE28" s="122" t="str">
        <f t="shared" si="93"/>
        <v>-</v>
      </c>
      <c r="AF28" s="122" t="str">
        <f t="shared" si="93"/>
        <v>-</v>
      </c>
      <c r="AG28" s="122" t="str">
        <f t="shared" si="93"/>
        <v>-</v>
      </c>
      <c r="AH28" s="122" t="str">
        <f t="shared" si="93"/>
        <v>-</v>
      </c>
      <c r="AI28" s="122" t="str">
        <f t="shared" si="93"/>
        <v>-</v>
      </c>
      <c r="AJ28" s="122" t="str">
        <f t="shared" si="93"/>
        <v>-</v>
      </c>
      <c r="AK28" s="122" t="str">
        <f t="shared" si="93"/>
        <v>-</v>
      </c>
      <c r="AL28" s="122" t="str">
        <f t="shared" si="93"/>
        <v>-</v>
      </c>
      <c r="AM28" s="123" t="str">
        <f t="shared" si="93"/>
        <v>-</v>
      </c>
      <c r="AN28" s="124"/>
      <c r="AO28" s="124"/>
      <c r="AP28" s="780" t="str">
        <f t="shared" ref="AP28:BI28" si="94">INDEX(AP$125:AP$129,MATCH($K$28,$P$125:$P$129,0))</f>
        <v>-</v>
      </c>
      <c r="AQ28" s="781" t="str">
        <f t="shared" si="94"/>
        <v>-</v>
      </c>
      <c r="AR28" s="781" t="str">
        <f t="shared" si="94"/>
        <v>-</v>
      </c>
      <c r="AS28" s="781" t="str">
        <f t="shared" si="94"/>
        <v>-</v>
      </c>
      <c r="AT28" s="781" t="str">
        <f t="shared" si="94"/>
        <v>-</v>
      </c>
      <c r="AU28" s="781" t="str">
        <f t="shared" si="94"/>
        <v>-</v>
      </c>
      <c r="AV28" s="781" t="str">
        <f t="shared" si="94"/>
        <v>-</v>
      </c>
      <c r="AW28" s="781" t="str">
        <f t="shared" si="94"/>
        <v>-</v>
      </c>
      <c r="AX28" s="781" t="str">
        <f t="shared" si="94"/>
        <v>-</v>
      </c>
      <c r="AY28" s="781" t="str">
        <f t="shared" si="94"/>
        <v>-</v>
      </c>
      <c r="AZ28" s="781" t="str">
        <f t="shared" si="94"/>
        <v>-</v>
      </c>
      <c r="BA28" s="781" t="str">
        <f t="shared" si="94"/>
        <v>-</v>
      </c>
      <c r="BB28" s="781" t="str">
        <f t="shared" si="94"/>
        <v>-</v>
      </c>
      <c r="BC28" s="782" t="str">
        <f t="shared" si="94"/>
        <v>-</v>
      </c>
      <c r="BD28" s="118">
        <f t="shared" si="94"/>
        <v>0.2</v>
      </c>
      <c r="BE28" s="119">
        <f t="shared" si="94"/>
        <v>7.1</v>
      </c>
      <c r="BF28" s="119">
        <f t="shared" si="94"/>
        <v>6</v>
      </c>
      <c r="BG28" s="119">
        <f t="shared" si="94"/>
        <v>7.9</v>
      </c>
      <c r="BH28" s="119">
        <f t="shared" si="94"/>
        <v>1.5</v>
      </c>
      <c r="BI28" s="125">
        <f t="shared" si="94"/>
        <v>2.5</v>
      </c>
      <c r="BJ28" s="112"/>
      <c r="BK28" s="1421"/>
      <c r="BL28" s="1408"/>
      <c r="BM28" s="117"/>
      <c r="BN28" s="117"/>
      <c r="BO28" s="126">
        <f t="shared" si="86"/>
        <v>6</v>
      </c>
      <c r="BP28" s="127">
        <f t="shared" si="86"/>
        <v>149</v>
      </c>
      <c r="BQ28" s="127">
        <f t="shared" si="86"/>
        <v>577</v>
      </c>
      <c r="BR28" s="127">
        <f t="shared" si="86"/>
        <v>5393</v>
      </c>
      <c r="BS28" s="127">
        <f t="shared" si="86"/>
        <v>302208</v>
      </c>
      <c r="BT28" s="128">
        <f t="shared" si="86"/>
        <v>1000000</v>
      </c>
      <c r="BU28" s="121" t="str">
        <f t="shared" si="86"/>
        <v>-</v>
      </c>
      <c r="BV28" s="122" t="str">
        <f t="shared" si="86"/>
        <v>-</v>
      </c>
      <c r="BW28" s="122" t="str">
        <f t="shared" si="86"/>
        <v>-</v>
      </c>
      <c r="BX28" s="122" t="str">
        <f t="shared" si="86"/>
        <v>-</v>
      </c>
      <c r="BY28" s="122" t="str">
        <f t="shared" si="86"/>
        <v>-</v>
      </c>
      <c r="BZ28" s="122" t="str">
        <f t="shared" si="86"/>
        <v>-</v>
      </c>
      <c r="CA28" s="122" t="str">
        <f t="shared" si="86"/>
        <v>-</v>
      </c>
      <c r="CB28" s="122" t="str">
        <f t="shared" si="86"/>
        <v>-</v>
      </c>
      <c r="CC28" s="122" t="str">
        <f t="shared" si="86"/>
        <v>-</v>
      </c>
      <c r="CD28" s="122" t="str">
        <f t="shared" si="86"/>
        <v>-</v>
      </c>
      <c r="CE28" s="122" t="str">
        <f t="shared" si="86"/>
        <v>-</v>
      </c>
      <c r="CF28" s="122" t="str">
        <f t="shared" si="86"/>
        <v>-</v>
      </c>
      <c r="CG28" s="122" t="str">
        <f t="shared" si="86"/>
        <v>-</v>
      </c>
      <c r="CH28" s="123" t="str">
        <f t="shared" si="86"/>
        <v>-</v>
      </c>
      <c r="CI28" s="129"/>
      <c r="CJ28" s="121" t="str">
        <f t="shared" si="92"/>
        <v>-</v>
      </c>
      <c r="CK28" s="122" t="str">
        <f t="shared" si="92"/>
        <v>-</v>
      </c>
      <c r="CL28" s="122" t="str">
        <f t="shared" si="92"/>
        <v>-</v>
      </c>
      <c r="CM28" s="122" t="str">
        <f t="shared" si="92"/>
        <v>-</v>
      </c>
      <c r="CN28" s="122" t="str">
        <f t="shared" si="92"/>
        <v>-</v>
      </c>
      <c r="CO28" s="122" t="str">
        <f t="shared" si="92"/>
        <v>-</v>
      </c>
      <c r="CP28" s="122" t="str">
        <f t="shared" si="92"/>
        <v>-</v>
      </c>
      <c r="CQ28" s="122" t="str">
        <f t="shared" si="92"/>
        <v>-</v>
      </c>
      <c r="CR28" s="122" t="str">
        <f t="shared" si="92"/>
        <v>-</v>
      </c>
      <c r="CS28" s="122" t="str">
        <f t="shared" si="92"/>
        <v>-</v>
      </c>
      <c r="CT28" s="122" t="str">
        <f t="shared" si="92"/>
        <v>-</v>
      </c>
      <c r="CU28" s="122" t="str">
        <f t="shared" si="92"/>
        <v>-</v>
      </c>
      <c r="CV28" s="122" t="str">
        <f t="shared" si="92"/>
        <v>-</v>
      </c>
      <c r="CW28" s="123" t="str">
        <f t="shared" si="92"/>
        <v>-</v>
      </c>
      <c r="CX28" s="130"/>
      <c r="CY28" s="1410">
        <f t="shared" si="88"/>
        <v>0.2</v>
      </c>
      <c r="CZ28" s="1411">
        <f t="shared" si="88"/>
        <v>7.1</v>
      </c>
      <c r="DA28" s="1411">
        <f t="shared" si="88"/>
        <v>6</v>
      </c>
      <c r="DB28" s="1411">
        <f t="shared" si="88"/>
        <v>7.9</v>
      </c>
      <c r="DC28" s="1411">
        <f t="shared" si="88"/>
        <v>1.5</v>
      </c>
      <c r="DD28" s="1412">
        <f t="shared" si="88"/>
        <v>2.5</v>
      </c>
    </row>
    <row r="29" spans="1:108" ht="19.5" outlineLevel="1" x14ac:dyDescent="0.4">
      <c r="A29" s="433"/>
      <c r="B29" s="1789"/>
      <c r="C29" s="1675"/>
      <c r="D29" s="1675"/>
      <c r="E29" s="1675"/>
      <c r="F29" s="1675"/>
      <c r="G29" s="1675"/>
      <c r="H29" s="1773"/>
      <c r="I29" s="1774"/>
      <c r="J29" s="1775"/>
      <c r="K29" s="1770"/>
      <c r="L29" s="1771"/>
      <c r="M29" s="1771"/>
      <c r="N29" s="1771"/>
      <c r="O29" s="1772"/>
      <c r="P29" s="1194" t="s">
        <v>446</v>
      </c>
      <c r="Q29" s="1195"/>
      <c r="R29" s="1513"/>
      <c r="S29" s="1513"/>
      <c r="T29" s="140"/>
      <c r="U29" s="141"/>
      <c r="V29" s="141"/>
      <c r="W29" s="141"/>
      <c r="X29" s="141"/>
      <c r="Y29" s="142"/>
      <c r="Z29" s="135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7"/>
      <c r="AN29" s="138"/>
      <c r="AO29" s="138"/>
      <c r="AP29" s="135">
        <f t="shared" ref="AP29:BC29" si="95">Z29</f>
        <v>0</v>
      </c>
      <c r="AQ29" s="136">
        <f t="shared" si="95"/>
        <v>0</v>
      </c>
      <c r="AR29" s="136">
        <f t="shared" si="95"/>
        <v>0</v>
      </c>
      <c r="AS29" s="136">
        <f t="shared" si="95"/>
        <v>0</v>
      </c>
      <c r="AT29" s="136">
        <f t="shared" si="95"/>
        <v>0</v>
      </c>
      <c r="AU29" s="136">
        <f t="shared" si="95"/>
        <v>0</v>
      </c>
      <c r="AV29" s="136">
        <f t="shared" si="95"/>
        <v>0</v>
      </c>
      <c r="AW29" s="136">
        <f t="shared" si="95"/>
        <v>0</v>
      </c>
      <c r="AX29" s="136">
        <f t="shared" si="95"/>
        <v>0</v>
      </c>
      <c r="AY29" s="136">
        <f t="shared" si="95"/>
        <v>0</v>
      </c>
      <c r="AZ29" s="136">
        <f t="shared" si="95"/>
        <v>0</v>
      </c>
      <c r="BA29" s="136">
        <f t="shared" si="95"/>
        <v>0</v>
      </c>
      <c r="BB29" s="136">
        <f t="shared" si="95"/>
        <v>0</v>
      </c>
      <c r="BC29" s="137">
        <f t="shared" si="95"/>
        <v>0</v>
      </c>
      <c r="BD29" s="140"/>
      <c r="BE29" s="141"/>
      <c r="BF29" s="141"/>
      <c r="BG29" s="141"/>
      <c r="BH29" s="141"/>
      <c r="BI29" s="143"/>
      <c r="BJ29" s="112"/>
      <c r="BK29" s="1422"/>
      <c r="BL29" s="784"/>
      <c r="BM29" s="131"/>
      <c r="BN29" s="131"/>
      <c r="BO29" s="132">
        <f t="shared" si="86"/>
        <v>0</v>
      </c>
      <c r="BP29" s="133">
        <f t="shared" si="86"/>
        <v>0</v>
      </c>
      <c r="BQ29" s="133">
        <f t="shared" si="86"/>
        <v>0</v>
      </c>
      <c r="BR29" s="133">
        <f t="shared" si="86"/>
        <v>0</v>
      </c>
      <c r="BS29" s="133">
        <f t="shared" si="86"/>
        <v>0</v>
      </c>
      <c r="BT29" s="134">
        <f t="shared" si="86"/>
        <v>0</v>
      </c>
      <c r="BU29" s="135">
        <f t="shared" si="86"/>
        <v>0</v>
      </c>
      <c r="BV29" s="136">
        <f t="shared" si="86"/>
        <v>0</v>
      </c>
      <c r="BW29" s="136">
        <f t="shared" si="86"/>
        <v>0</v>
      </c>
      <c r="BX29" s="136">
        <f t="shared" si="86"/>
        <v>0</v>
      </c>
      <c r="BY29" s="136">
        <f t="shared" si="86"/>
        <v>0</v>
      </c>
      <c r="BZ29" s="136">
        <f t="shared" si="86"/>
        <v>0</v>
      </c>
      <c r="CA29" s="136">
        <f t="shared" si="86"/>
        <v>0</v>
      </c>
      <c r="CB29" s="136">
        <f t="shared" si="86"/>
        <v>0</v>
      </c>
      <c r="CC29" s="136">
        <f t="shared" si="86"/>
        <v>0</v>
      </c>
      <c r="CD29" s="136">
        <f t="shared" si="86"/>
        <v>0</v>
      </c>
      <c r="CE29" s="136">
        <f t="shared" si="86"/>
        <v>0</v>
      </c>
      <c r="CF29" s="136">
        <f t="shared" si="86"/>
        <v>0</v>
      </c>
      <c r="CG29" s="136">
        <f t="shared" si="86"/>
        <v>0</v>
      </c>
      <c r="CH29" s="137">
        <f t="shared" si="86"/>
        <v>0</v>
      </c>
      <c r="CI29" s="138"/>
      <c r="CJ29" s="135">
        <f t="shared" si="92"/>
        <v>0</v>
      </c>
      <c r="CK29" s="136">
        <f t="shared" si="92"/>
        <v>0</v>
      </c>
      <c r="CL29" s="136">
        <f t="shared" si="92"/>
        <v>0</v>
      </c>
      <c r="CM29" s="136">
        <f t="shared" si="92"/>
        <v>0</v>
      </c>
      <c r="CN29" s="136">
        <f t="shared" si="92"/>
        <v>0</v>
      </c>
      <c r="CO29" s="136">
        <f t="shared" si="92"/>
        <v>0</v>
      </c>
      <c r="CP29" s="136">
        <f t="shared" si="92"/>
        <v>0</v>
      </c>
      <c r="CQ29" s="136">
        <f t="shared" si="92"/>
        <v>0</v>
      </c>
      <c r="CR29" s="136">
        <f t="shared" si="92"/>
        <v>0</v>
      </c>
      <c r="CS29" s="136">
        <f t="shared" si="92"/>
        <v>0</v>
      </c>
      <c r="CT29" s="136">
        <f t="shared" si="92"/>
        <v>0</v>
      </c>
      <c r="CU29" s="136">
        <f t="shared" si="92"/>
        <v>0</v>
      </c>
      <c r="CV29" s="136">
        <f t="shared" si="92"/>
        <v>0</v>
      </c>
      <c r="CW29" s="137">
        <f t="shared" si="92"/>
        <v>0</v>
      </c>
      <c r="CX29" s="1417"/>
      <c r="CY29" s="132">
        <f t="shared" si="88"/>
        <v>0</v>
      </c>
      <c r="CZ29" s="133">
        <f t="shared" si="88"/>
        <v>0</v>
      </c>
      <c r="DA29" s="133">
        <f t="shared" si="88"/>
        <v>0</v>
      </c>
      <c r="DB29" s="133">
        <f t="shared" si="88"/>
        <v>0</v>
      </c>
      <c r="DC29" s="133">
        <f t="shared" si="88"/>
        <v>0</v>
      </c>
      <c r="DD29" s="134">
        <f t="shared" si="88"/>
        <v>0</v>
      </c>
    </row>
    <row r="30" spans="1:108" ht="19.5" outlineLevel="1" x14ac:dyDescent="0.4">
      <c r="A30" s="433"/>
      <c r="B30" s="1789"/>
      <c r="C30" s="1675"/>
      <c r="D30" s="1675"/>
      <c r="E30" s="1675"/>
      <c r="F30" s="1675"/>
      <c r="G30" s="1675"/>
      <c r="H30" s="1781" t="s">
        <v>453</v>
      </c>
      <c r="I30" s="1774"/>
      <c r="J30" s="1775"/>
      <c r="K30" s="1782" t="s">
        <v>1</v>
      </c>
      <c r="L30" s="1771"/>
      <c r="M30" s="1771"/>
      <c r="N30" s="1771"/>
      <c r="O30" s="1772"/>
      <c r="P30" s="1196" t="s">
        <v>447</v>
      </c>
      <c r="Q30" s="1197"/>
      <c r="R30" s="1513" t="str">
        <f t="shared" ref="R30:AM30" si="96">INDEX(R$135:R$139,MATCH($K$30,$P$135:$P$139,0))</f>
        <v>-</v>
      </c>
      <c r="S30" s="1513" t="str">
        <f t="shared" si="96"/>
        <v>-</v>
      </c>
      <c r="T30" s="140">
        <f t="shared" si="96"/>
        <v>12</v>
      </c>
      <c r="U30" s="141">
        <f t="shared" si="96"/>
        <v>298</v>
      </c>
      <c r="V30" s="141">
        <f t="shared" si="96"/>
        <v>1154</v>
      </c>
      <c r="W30" s="141">
        <f t="shared" si="96"/>
        <v>10786</v>
      </c>
      <c r="X30" s="141">
        <f t="shared" si="96"/>
        <v>604416</v>
      </c>
      <c r="Y30" s="142">
        <f t="shared" si="96"/>
        <v>1000000</v>
      </c>
      <c r="Z30" s="135" t="str">
        <f t="shared" si="96"/>
        <v>-</v>
      </c>
      <c r="AA30" s="136" t="str">
        <f t="shared" si="96"/>
        <v>-</v>
      </c>
      <c r="AB30" s="136" t="str">
        <f t="shared" si="96"/>
        <v>-</v>
      </c>
      <c r="AC30" s="136" t="str">
        <f t="shared" si="96"/>
        <v>-</v>
      </c>
      <c r="AD30" s="136" t="str">
        <f t="shared" si="96"/>
        <v>-</v>
      </c>
      <c r="AE30" s="136" t="str">
        <f t="shared" si="96"/>
        <v>-</v>
      </c>
      <c r="AF30" s="136" t="str">
        <f t="shared" si="96"/>
        <v>-</v>
      </c>
      <c r="AG30" s="136" t="str">
        <f t="shared" si="96"/>
        <v>-</v>
      </c>
      <c r="AH30" s="136" t="str">
        <f t="shared" si="96"/>
        <v>-</v>
      </c>
      <c r="AI30" s="136" t="str">
        <f t="shared" si="96"/>
        <v>-</v>
      </c>
      <c r="AJ30" s="136" t="str">
        <f t="shared" si="96"/>
        <v>-</v>
      </c>
      <c r="AK30" s="136" t="str">
        <f t="shared" si="96"/>
        <v>-</v>
      </c>
      <c r="AL30" s="136" t="str">
        <f t="shared" si="96"/>
        <v>-</v>
      </c>
      <c r="AM30" s="137" t="str">
        <f t="shared" si="96"/>
        <v>-</v>
      </c>
      <c r="AN30" s="138"/>
      <c r="AO30" s="138"/>
      <c r="AP30" s="135" t="str">
        <f t="shared" ref="AP30:BI30" si="97">INDEX(AP$135:AP$139,MATCH($K$30,$P$135:$P$139,0))</f>
        <v>-</v>
      </c>
      <c r="AQ30" s="136" t="str">
        <f t="shared" si="97"/>
        <v>-</v>
      </c>
      <c r="AR30" s="136" t="str">
        <f t="shared" si="97"/>
        <v>-</v>
      </c>
      <c r="AS30" s="136" t="str">
        <f t="shared" si="97"/>
        <v>-</v>
      </c>
      <c r="AT30" s="136" t="str">
        <f t="shared" si="97"/>
        <v>-</v>
      </c>
      <c r="AU30" s="136" t="str">
        <f t="shared" si="97"/>
        <v>-</v>
      </c>
      <c r="AV30" s="136" t="str">
        <f t="shared" si="97"/>
        <v>-</v>
      </c>
      <c r="AW30" s="136" t="str">
        <f t="shared" si="97"/>
        <v>-</v>
      </c>
      <c r="AX30" s="136" t="str">
        <f t="shared" si="97"/>
        <v>-</v>
      </c>
      <c r="AY30" s="136" t="str">
        <f t="shared" si="97"/>
        <v>-</v>
      </c>
      <c r="AZ30" s="136" t="str">
        <f t="shared" si="97"/>
        <v>-</v>
      </c>
      <c r="BA30" s="136" t="str">
        <f t="shared" si="97"/>
        <v>-</v>
      </c>
      <c r="BB30" s="136" t="str">
        <f t="shared" si="97"/>
        <v>-</v>
      </c>
      <c r="BC30" s="137" t="str">
        <f t="shared" si="97"/>
        <v>-</v>
      </c>
      <c r="BD30" s="140">
        <f t="shared" si="97"/>
        <v>1</v>
      </c>
      <c r="BE30" s="141">
        <f t="shared" si="97"/>
        <v>59</v>
      </c>
      <c r="BF30" s="141">
        <f t="shared" si="97"/>
        <v>30</v>
      </c>
      <c r="BG30" s="141">
        <f t="shared" si="97"/>
        <v>34</v>
      </c>
      <c r="BH30" s="141">
        <f t="shared" si="97"/>
        <v>6.18</v>
      </c>
      <c r="BI30" s="143">
        <f t="shared" si="97"/>
        <v>17</v>
      </c>
      <c r="BJ30" s="112"/>
      <c r="BK30" s="1422"/>
      <c r="BL30" s="784"/>
      <c r="BM30" s="131"/>
      <c r="BN30" s="131"/>
      <c r="BO30" s="132">
        <f t="shared" si="86"/>
        <v>12</v>
      </c>
      <c r="BP30" s="133">
        <f t="shared" si="86"/>
        <v>298</v>
      </c>
      <c r="BQ30" s="133">
        <f t="shared" si="86"/>
        <v>1154</v>
      </c>
      <c r="BR30" s="133">
        <f t="shared" si="86"/>
        <v>10786</v>
      </c>
      <c r="BS30" s="133">
        <f t="shared" si="86"/>
        <v>604416</v>
      </c>
      <c r="BT30" s="134">
        <f t="shared" si="86"/>
        <v>1000000</v>
      </c>
      <c r="BU30" s="135" t="str">
        <f t="shared" si="86"/>
        <v>-</v>
      </c>
      <c r="BV30" s="136" t="str">
        <f t="shared" si="86"/>
        <v>-</v>
      </c>
      <c r="BW30" s="136" t="str">
        <f t="shared" si="86"/>
        <v>-</v>
      </c>
      <c r="BX30" s="136" t="str">
        <f t="shared" si="86"/>
        <v>-</v>
      </c>
      <c r="BY30" s="136" t="str">
        <f t="shared" si="86"/>
        <v>-</v>
      </c>
      <c r="BZ30" s="136" t="str">
        <f t="shared" si="86"/>
        <v>-</v>
      </c>
      <c r="CA30" s="136" t="str">
        <f t="shared" si="86"/>
        <v>-</v>
      </c>
      <c r="CB30" s="136" t="str">
        <f t="shared" si="86"/>
        <v>-</v>
      </c>
      <c r="CC30" s="136" t="str">
        <f t="shared" si="86"/>
        <v>-</v>
      </c>
      <c r="CD30" s="136" t="str">
        <f t="shared" si="86"/>
        <v>-</v>
      </c>
      <c r="CE30" s="136" t="str">
        <f t="shared" si="86"/>
        <v>-</v>
      </c>
      <c r="CF30" s="136" t="str">
        <f t="shared" si="86"/>
        <v>-</v>
      </c>
      <c r="CG30" s="136" t="str">
        <f t="shared" si="86"/>
        <v>-</v>
      </c>
      <c r="CH30" s="137" t="str">
        <f t="shared" si="86"/>
        <v>-</v>
      </c>
      <c r="CI30" s="138"/>
      <c r="CJ30" s="135" t="str">
        <f t="shared" si="92"/>
        <v>-</v>
      </c>
      <c r="CK30" s="136" t="str">
        <f t="shared" si="92"/>
        <v>-</v>
      </c>
      <c r="CL30" s="136" t="str">
        <f t="shared" si="92"/>
        <v>-</v>
      </c>
      <c r="CM30" s="136" t="str">
        <f t="shared" si="92"/>
        <v>-</v>
      </c>
      <c r="CN30" s="136" t="str">
        <f t="shared" si="92"/>
        <v>-</v>
      </c>
      <c r="CO30" s="136" t="str">
        <f t="shared" si="92"/>
        <v>-</v>
      </c>
      <c r="CP30" s="136" t="str">
        <f t="shared" si="92"/>
        <v>-</v>
      </c>
      <c r="CQ30" s="136" t="str">
        <f t="shared" si="92"/>
        <v>-</v>
      </c>
      <c r="CR30" s="136" t="str">
        <f t="shared" si="92"/>
        <v>-</v>
      </c>
      <c r="CS30" s="136" t="str">
        <f t="shared" si="92"/>
        <v>-</v>
      </c>
      <c r="CT30" s="136" t="str">
        <f t="shared" si="92"/>
        <v>-</v>
      </c>
      <c r="CU30" s="136" t="str">
        <f t="shared" si="92"/>
        <v>-</v>
      </c>
      <c r="CV30" s="136" t="str">
        <f t="shared" si="92"/>
        <v>-</v>
      </c>
      <c r="CW30" s="137" t="str">
        <f t="shared" si="92"/>
        <v>-</v>
      </c>
      <c r="CX30" s="1417"/>
      <c r="CY30" s="132">
        <f t="shared" si="88"/>
        <v>1</v>
      </c>
      <c r="CZ30" s="133">
        <f t="shared" si="88"/>
        <v>59</v>
      </c>
      <c r="DA30" s="133">
        <f t="shared" si="88"/>
        <v>30</v>
      </c>
      <c r="DB30" s="133">
        <f t="shared" si="88"/>
        <v>34</v>
      </c>
      <c r="DC30" s="133">
        <f t="shared" si="88"/>
        <v>6.18</v>
      </c>
      <c r="DD30" s="134">
        <f t="shared" si="88"/>
        <v>17</v>
      </c>
    </row>
    <row r="31" spans="1:108" ht="20.25" outlineLevel="1" thickBot="1" x14ac:dyDescent="0.45">
      <c r="A31" s="433"/>
      <c r="B31" s="1790"/>
      <c r="C31" s="1681"/>
      <c r="D31" s="1681"/>
      <c r="E31" s="1681"/>
      <c r="F31" s="1681"/>
      <c r="G31" s="1681"/>
      <c r="H31" s="1760"/>
      <c r="I31" s="1761"/>
      <c r="J31" s="1762"/>
      <c r="K31" s="1786"/>
      <c r="L31" s="1787"/>
      <c r="M31" s="1787"/>
      <c r="N31" s="1787"/>
      <c r="O31" s="1788"/>
      <c r="P31" s="1198" t="s">
        <v>448</v>
      </c>
      <c r="Q31" s="1199"/>
      <c r="R31" s="1514"/>
      <c r="S31" s="1514"/>
      <c r="T31" s="785"/>
      <c r="U31" s="786"/>
      <c r="V31" s="786"/>
      <c r="W31" s="786"/>
      <c r="X31" s="786"/>
      <c r="Y31" s="787"/>
      <c r="Z31" s="788"/>
      <c r="AA31" s="789"/>
      <c r="AB31" s="789"/>
      <c r="AC31" s="789"/>
      <c r="AD31" s="789"/>
      <c r="AE31" s="789"/>
      <c r="AF31" s="789"/>
      <c r="AG31" s="789"/>
      <c r="AH31" s="789"/>
      <c r="AI31" s="789"/>
      <c r="AJ31" s="789"/>
      <c r="AK31" s="789"/>
      <c r="AL31" s="789"/>
      <c r="AM31" s="790"/>
      <c r="AN31" s="791"/>
      <c r="AO31" s="791"/>
      <c r="AP31" s="148">
        <f t="shared" ref="AP31:BC33" si="98">Z31</f>
        <v>0</v>
      </c>
      <c r="AQ31" s="149">
        <f t="shared" si="98"/>
        <v>0</v>
      </c>
      <c r="AR31" s="149">
        <f t="shared" si="98"/>
        <v>0</v>
      </c>
      <c r="AS31" s="149">
        <f t="shared" si="98"/>
        <v>0</v>
      </c>
      <c r="AT31" s="149">
        <f t="shared" si="98"/>
        <v>0</v>
      </c>
      <c r="AU31" s="149">
        <f t="shared" si="98"/>
        <v>0</v>
      </c>
      <c r="AV31" s="149">
        <f t="shared" si="98"/>
        <v>0</v>
      </c>
      <c r="AW31" s="149">
        <f t="shared" si="98"/>
        <v>0</v>
      </c>
      <c r="AX31" s="149">
        <f t="shared" si="98"/>
        <v>0</v>
      </c>
      <c r="AY31" s="149">
        <f t="shared" si="98"/>
        <v>0</v>
      </c>
      <c r="AZ31" s="149">
        <f t="shared" si="98"/>
        <v>0</v>
      </c>
      <c r="BA31" s="149">
        <f t="shared" si="98"/>
        <v>0</v>
      </c>
      <c r="BB31" s="149">
        <f t="shared" si="98"/>
        <v>0</v>
      </c>
      <c r="BC31" s="150">
        <f t="shared" si="98"/>
        <v>0</v>
      </c>
      <c r="BD31" s="785"/>
      <c r="BE31" s="786"/>
      <c r="BF31" s="786"/>
      <c r="BG31" s="786"/>
      <c r="BH31" s="786"/>
      <c r="BI31" s="792"/>
      <c r="BJ31" s="112"/>
      <c r="BK31" s="1423"/>
      <c r="BL31" s="797"/>
      <c r="BM31" s="144"/>
      <c r="BN31" s="144"/>
      <c r="BO31" s="145">
        <f t="shared" si="86"/>
        <v>0</v>
      </c>
      <c r="BP31" s="146">
        <f t="shared" si="86"/>
        <v>0</v>
      </c>
      <c r="BQ31" s="146">
        <f t="shared" si="86"/>
        <v>0</v>
      </c>
      <c r="BR31" s="146">
        <f t="shared" si="86"/>
        <v>0</v>
      </c>
      <c r="BS31" s="146">
        <f t="shared" si="86"/>
        <v>0</v>
      </c>
      <c r="BT31" s="147">
        <f t="shared" si="86"/>
        <v>0</v>
      </c>
      <c r="BU31" s="148">
        <f t="shared" si="86"/>
        <v>0</v>
      </c>
      <c r="BV31" s="149">
        <f t="shared" si="86"/>
        <v>0</v>
      </c>
      <c r="BW31" s="149">
        <f t="shared" si="86"/>
        <v>0</v>
      </c>
      <c r="BX31" s="149">
        <f t="shared" si="86"/>
        <v>0</v>
      </c>
      <c r="BY31" s="149">
        <f t="shared" si="86"/>
        <v>0</v>
      </c>
      <c r="BZ31" s="149">
        <f t="shared" si="86"/>
        <v>0</v>
      </c>
      <c r="CA31" s="149">
        <f t="shared" si="86"/>
        <v>0</v>
      </c>
      <c r="CB31" s="149">
        <f t="shared" si="86"/>
        <v>0</v>
      </c>
      <c r="CC31" s="149">
        <f t="shared" si="86"/>
        <v>0</v>
      </c>
      <c r="CD31" s="149">
        <f t="shared" si="86"/>
        <v>0</v>
      </c>
      <c r="CE31" s="149">
        <f t="shared" si="86"/>
        <v>0</v>
      </c>
      <c r="CF31" s="149">
        <f t="shared" si="86"/>
        <v>0</v>
      </c>
      <c r="CG31" s="149">
        <f t="shared" si="86"/>
        <v>0</v>
      </c>
      <c r="CH31" s="150">
        <f t="shared" si="86"/>
        <v>0</v>
      </c>
      <c r="CI31" s="151"/>
      <c r="CJ31" s="148">
        <f t="shared" si="92"/>
        <v>0</v>
      </c>
      <c r="CK31" s="149">
        <f t="shared" si="92"/>
        <v>0</v>
      </c>
      <c r="CL31" s="149">
        <f t="shared" si="92"/>
        <v>0</v>
      </c>
      <c r="CM31" s="149">
        <f t="shared" si="92"/>
        <v>0</v>
      </c>
      <c r="CN31" s="149">
        <f t="shared" si="92"/>
        <v>0</v>
      </c>
      <c r="CO31" s="149">
        <f t="shared" si="92"/>
        <v>0</v>
      </c>
      <c r="CP31" s="149">
        <f t="shared" si="92"/>
        <v>0</v>
      </c>
      <c r="CQ31" s="149">
        <f t="shared" si="92"/>
        <v>0</v>
      </c>
      <c r="CR31" s="149">
        <f t="shared" si="92"/>
        <v>0</v>
      </c>
      <c r="CS31" s="149">
        <f t="shared" si="92"/>
        <v>0</v>
      </c>
      <c r="CT31" s="149">
        <f t="shared" si="92"/>
        <v>0</v>
      </c>
      <c r="CU31" s="149">
        <f t="shared" si="92"/>
        <v>0</v>
      </c>
      <c r="CV31" s="149">
        <f t="shared" si="92"/>
        <v>0</v>
      </c>
      <c r="CW31" s="150">
        <f t="shared" si="92"/>
        <v>0</v>
      </c>
      <c r="CX31" s="152"/>
      <c r="CY31" s="617">
        <f t="shared" si="88"/>
        <v>0</v>
      </c>
      <c r="CZ31" s="618">
        <f t="shared" si="88"/>
        <v>0</v>
      </c>
      <c r="DA31" s="618">
        <f t="shared" si="88"/>
        <v>0</v>
      </c>
      <c r="DB31" s="618">
        <f t="shared" si="88"/>
        <v>0</v>
      </c>
      <c r="DC31" s="618">
        <f t="shared" si="88"/>
        <v>0</v>
      </c>
      <c r="DD31" s="619">
        <f t="shared" si="88"/>
        <v>0</v>
      </c>
    </row>
    <row r="32" spans="1:108" ht="20.25" outlineLevel="1" thickBot="1" x14ac:dyDescent="0.45">
      <c r="A32" s="433"/>
      <c r="B32" s="1763" t="s">
        <v>705</v>
      </c>
      <c r="C32" s="1764"/>
      <c r="D32" s="1764"/>
      <c r="E32" s="1764"/>
      <c r="F32" s="1764"/>
      <c r="G32" s="1764"/>
      <c r="H32" s="1759" t="s">
        <v>454</v>
      </c>
      <c r="I32" s="1672"/>
      <c r="J32" s="1673"/>
      <c r="K32" s="1767" t="s">
        <v>1</v>
      </c>
      <c r="L32" s="1768"/>
      <c r="M32" s="1768"/>
      <c r="N32" s="1768"/>
      <c r="O32" s="1769"/>
      <c r="P32" s="1200" t="s">
        <v>450</v>
      </c>
      <c r="Q32" s="1201"/>
      <c r="R32" s="1497" t="str">
        <f t="shared" ref="R32:AM32" si="99">INDEX(R$75:R$77,MATCH($K$32,$P$75:$P$77,0))</f>
        <v>-</v>
      </c>
      <c r="S32" s="1497" t="str">
        <f t="shared" si="99"/>
        <v>-</v>
      </c>
      <c r="T32" s="107">
        <f t="shared" si="99"/>
        <v>105</v>
      </c>
      <c r="U32" s="108">
        <f t="shared" si="99"/>
        <v>105</v>
      </c>
      <c r="V32" s="108">
        <f t="shared" si="99"/>
        <v>75</v>
      </c>
      <c r="W32" s="108">
        <f t="shared" si="99"/>
        <v>75</v>
      </c>
      <c r="X32" s="108">
        <f t="shared" si="99"/>
        <v>650</v>
      </c>
      <c r="Y32" s="109">
        <f t="shared" si="99"/>
        <v>650</v>
      </c>
      <c r="Z32" s="1498" t="str">
        <f t="shared" si="99"/>
        <v>-</v>
      </c>
      <c r="AA32" s="1499" t="str">
        <f t="shared" si="99"/>
        <v>-</v>
      </c>
      <c r="AB32" s="1499" t="str">
        <f t="shared" si="99"/>
        <v>-</v>
      </c>
      <c r="AC32" s="1499" t="str">
        <f t="shared" si="99"/>
        <v>-</v>
      </c>
      <c r="AD32" s="1499" t="str">
        <f t="shared" si="99"/>
        <v>-</v>
      </c>
      <c r="AE32" s="1499" t="str">
        <f t="shared" si="99"/>
        <v>-</v>
      </c>
      <c r="AF32" s="1499" t="str">
        <f t="shared" si="99"/>
        <v>-</v>
      </c>
      <c r="AG32" s="1499" t="str">
        <f t="shared" si="99"/>
        <v>-</v>
      </c>
      <c r="AH32" s="1499" t="str">
        <f t="shared" si="99"/>
        <v>-</v>
      </c>
      <c r="AI32" s="1499" t="str">
        <f t="shared" si="99"/>
        <v>-</v>
      </c>
      <c r="AJ32" s="1499" t="str">
        <f t="shared" si="99"/>
        <v>-</v>
      </c>
      <c r="AK32" s="1499" t="str">
        <f t="shared" si="99"/>
        <v>-</v>
      </c>
      <c r="AL32" s="1499" t="str">
        <f t="shared" si="99"/>
        <v>-</v>
      </c>
      <c r="AM32" s="1500" t="str">
        <f t="shared" si="99"/>
        <v>-</v>
      </c>
      <c r="AN32" s="116"/>
      <c r="AO32" s="795"/>
      <c r="AP32" s="1498" t="str">
        <f t="shared" ref="AP32:BI32" si="100">INDEX(AP$75:AP$77,MATCH($K$32,$P$75:$P$77,0))</f>
        <v>-</v>
      </c>
      <c r="AQ32" s="1499" t="str">
        <f t="shared" si="100"/>
        <v>-</v>
      </c>
      <c r="AR32" s="1499" t="str">
        <f t="shared" si="100"/>
        <v>-</v>
      </c>
      <c r="AS32" s="1499" t="str">
        <f t="shared" si="100"/>
        <v>-</v>
      </c>
      <c r="AT32" s="1499" t="str">
        <f t="shared" si="100"/>
        <v>-</v>
      </c>
      <c r="AU32" s="1499" t="str">
        <f t="shared" si="100"/>
        <v>-</v>
      </c>
      <c r="AV32" s="1499" t="str">
        <f t="shared" si="100"/>
        <v>-</v>
      </c>
      <c r="AW32" s="1499" t="str">
        <f t="shared" si="100"/>
        <v>-</v>
      </c>
      <c r="AX32" s="1499" t="str">
        <f t="shared" si="100"/>
        <v>-</v>
      </c>
      <c r="AY32" s="1499" t="str">
        <f t="shared" si="100"/>
        <v>-</v>
      </c>
      <c r="AZ32" s="1499" t="str">
        <f t="shared" si="100"/>
        <v>-</v>
      </c>
      <c r="BA32" s="1499" t="str">
        <f t="shared" si="100"/>
        <v>-</v>
      </c>
      <c r="BB32" s="1499" t="str">
        <f t="shared" si="100"/>
        <v>-</v>
      </c>
      <c r="BC32" s="1500" t="str">
        <f t="shared" si="100"/>
        <v>-</v>
      </c>
      <c r="BD32" s="107">
        <f t="shared" si="100"/>
        <v>14</v>
      </c>
      <c r="BE32" s="108">
        <f t="shared" si="100"/>
        <v>8.5</v>
      </c>
      <c r="BF32" s="108">
        <f t="shared" si="100"/>
        <v>12</v>
      </c>
      <c r="BG32" s="108">
        <f t="shared" si="100"/>
        <v>2</v>
      </c>
      <c r="BH32" s="108">
        <f t="shared" si="100"/>
        <v>8</v>
      </c>
      <c r="BI32" s="111">
        <f t="shared" si="100"/>
        <v>7.2</v>
      </c>
      <c r="BJ32" s="1501"/>
      <c r="BK32" s="1415"/>
      <c r="BL32" s="1416"/>
      <c r="BM32" s="1497"/>
      <c r="BN32" s="1497"/>
      <c r="BO32" s="113">
        <f t="shared" ref="BO32:CH32" si="101">T32</f>
        <v>105</v>
      </c>
      <c r="BP32" s="114">
        <f t="shared" si="101"/>
        <v>105</v>
      </c>
      <c r="BQ32" s="114">
        <f t="shared" si="101"/>
        <v>75</v>
      </c>
      <c r="BR32" s="114">
        <f t="shared" si="101"/>
        <v>75</v>
      </c>
      <c r="BS32" s="114">
        <f t="shared" si="101"/>
        <v>650</v>
      </c>
      <c r="BT32" s="115">
        <f t="shared" si="101"/>
        <v>650</v>
      </c>
      <c r="BU32" s="1498" t="str">
        <f t="shared" si="101"/>
        <v>-</v>
      </c>
      <c r="BV32" s="1499" t="str">
        <f t="shared" si="101"/>
        <v>-</v>
      </c>
      <c r="BW32" s="1499" t="str">
        <f t="shared" si="101"/>
        <v>-</v>
      </c>
      <c r="BX32" s="1499" t="str">
        <f t="shared" si="101"/>
        <v>-</v>
      </c>
      <c r="BY32" s="1499" t="str">
        <f t="shared" si="101"/>
        <v>-</v>
      </c>
      <c r="BZ32" s="1499" t="str">
        <f t="shared" si="101"/>
        <v>-</v>
      </c>
      <c r="CA32" s="1499" t="str">
        <f t="shared" si="101"/>
        <v>-</v>
      </c>
      <c r="CB32" s="1499" t="str">
        <f t="shared" si="101"/>
        <v>-</v>
      </c>
      <c r="CC32" s="1499" t="str">
        <f t="shared" si="101"/>
        <v>-</v>
      </c>
      <c r="CD32" s="1499" t="str">
        <f t="shared" si="101"/>
        <v>-</v>
      </c>
      <c r="CE32" s="1499" t="str">
        <f t="shared" si="101"/>
        <v>-</v>
      </c>
      <c r="CF32" s="1499" t="str">
        <f t="shared" si="101"/>
        <v>-</v>
      </c>
      <c r="CG32" s="1499" t="str">
        <f t="shared" si="101"/>
        <v>-</v>
      </c>
      <c r="CH32" s="1500" t="str">
        <f t="shared" si="101"/>
        <v>-</v>
      </c>
      <c r="CI32" s="116"/>
      <c r="CJ32" s="1498" t="str">
        <f t="shared" ref="CJ32:CW32" si="102">BU32</f>
        <v>-</v>
      </c>
      <c r="CK32" s="1499" t="str">
        <f t="shared" si="102"/>
        <v>-</v>
      </c>
      <c r="CL32" s="1499" t="str">
        <f t="shared" si="102"/>
        <v>-</v>
      </c>
      <c r="CM32" s="1499" t="str">
        <f t="shared" si="102"/>
        <v>-</v>
      </c>
      <c r="CN32" s="1499" t="str">
        <f t="shared" si="102"/>
        <v>-</v>
      </c>
      <c r="CO32" s="1499" t="str">
        <f t="shared" si="102"/>
        <v>-</v>
      </c>
      <c r="CP32" s="1499" t="str">
        <f t="shared" si="102"/>
        <v>-</v>
      </c>
      <c r="CQ32" s="1499" t="str">
        <f t="shared" si="102"/>
        <v>-</v>
      </c>
      <c r="CR32" s="1499" t="str">
        <f t="shared" si="102"/>
        <v>-</v>
      </c>
      <c r="CS32" s="1499" t="str">
        <f t="shared" si="102"/>
        <v>-</v>
      </c>
      <c r="CT32" s="1499" t="str">
        <f t="shared" si="102"/>
        <v>-</v>
      </c>
      <c r="CU32" s="1499" t="str">
        <f t="shared" si="102"/>
        <v>-</v>
      </c>
      <c r="CV32" s="1499" t="str">
        <f t="shared" si="102"/>
        <v>-</v>
      </c>
      <c r="CW32" s="1500" t="str">
        <f t="shared" si="102"/>
        <v>-</v>
      </c>
      <c r="CX32" s="116"/>
      <c r="CY32" s="113">
        <f t="shared" ref="CY32:DD32" si="103">BD32</f>
        <v>14</v>
      </c>
      <c r="CZ32" s="114">
        <f t="shared" si="103"/>
        <v>8.5</v>
      </c>
      <c r="DA32" s="114">
        <f t="shared" si="103"/>
        <v>12</v>
      </c>
      <c r="DB32" s="114">
        <f t="shared" si="103"/>
        <v>2</v>
      </c>
      <c r="DC32" s="114">
        <f t="shared" si="103"/>
        <v>8</v>
      </c>
      <c r="DD32" s="115">
        <f t="shared" si="103"/>
        <v>7.2</v>
      </c>
    </row>
    <row r="33" spans="1:108" ht="18.75" outlineLevel="1" thickBot="1" x14ac:dyDescent="0.35">
      <c r="A33" s="433"/>
      <c r="B33" s="1779" t="s">
        <v>708</v>
      </c>
      <c r="C33" s="1780"/>
      <c r="D33" s="1780"/>
      <c r="E33" s="1780"/>
      <c r="F33" s="1780"/>
      <c r="G33" s="1780"/>
      <c r="H33" s="1759" t="s">
        <v>586</v>
      </c>
      <c r="I33" s="1672"/>
      <c r="J33" s="1673"/>
      <c r="K33" s="1767" t="s">
        <v>191</v>
      </c>
      <c r="L33" s="1768"/>
      <c r="M33" s="1768"/>
      <c r="N33" s="1768"/>
      <c r="O33" s="1769"/>
      <c r="P33" s="1200" t="s">
        <v>449</v>
      </c>
      <c r="Q33" s="1201"/>
      <c r="R33" s="1502">
        <f>INDEX(R$85:R$119,MATCH($K$33,$P$85:$P$119,0))</f>
        <v>7800</v>
      </c>
      <c r="S33" s="1502">
        <f>INDEX(S$85:S$119,MATCH($K$33,$P$85:$P$119,0))</f>
        <v>7600</v>
      </c>
      <c r="T33" s="1498"/>
      <c r="U33" s="108">
        <f>INDEX(U$85:U$119,MATCH($K$33,$P$85:$P$119,0))</f>
        <v>190</v>
      </c>
      <c r="V33" s="108">
        <f>INDEX(V$85:V$119,MATCH($K$33,$P$85:$P$119,0))</f>
        <v>740</v>
      </c>
      <c r="W33" s="1499"/>
      <c r="X33" s="1499"/>
      <c r="Y33" s="1503"/>
      <c r="Z33" s="1498" t="str">
        <f t="shared" ref="Z33:AM33" si="104">INDEX(Z$85:Z$119,MATCH($K$33,$P$85:$P$119,0))</f>
        <v>-</v>
      </c>
      <c r="AA33" s="108">
        <f t="shared" si="104"/>
        <v>7.625</v>
      </c>
      <c r="AB33" s="108">
        <f t="shared" si="104"/>
        <v>68.625</v>
      </c>
      <c r="AC33" s="108">
        <f t="shared" si="104"/>
        <v>640.5</v>
      </c>
      <c r="AD33" s="108">
        <f t="shared" si="104"/>
        <v>3698.125</v>
      </c>
      <c r="AE33" s="108">
        <f t="shared" si="104"/>
        <v>1753.75</v>
      </c>
      <c r="AF33" s="1499" t="str">
        <f t="shared" si="104"/>
        <v>-</v>
      </c>
      <c r="AG33" s="1499" t="str">
        <f t="shared" si="104"/>
        <v>-</v>
      </c>
      <c r="AH33" s="1499" t="str">
        <f t="shared" si="104"/>
        <v>-</v>
      </c>
      <c r="AI33" s="108">
        <f t="shared" si="104"/>
        <v>122</v>
      </c>
      <c r="AJ33" s="108">
        <f t="shared" si="104"/>
        <v>106.75</v>
      </c>
      <c r="AK33" s="108">
        <f t="shared" si="104"/>
        <v>876.875</v>
      </c>
      <c r="AL33" s="108">
        <f t="shared" si="104"/>
        <v>533.75</v>
      </c>
      <c r="AM33" s="1503" t="str">
        <f t="shared" si="104"/>
        <v>-</v>
      </c>
      <c r="AN33" s="1305"/>
      <c r="AO33" s="795"/>
      <c r="AP33" s="1504" t="str">
        <f t="shared" si="98"/>
        <v>-</v>
      </c>
      <c r="AQ33" s="114">
        <f t="shared" si="98"/>
        <v>7.625</v>
      </c>
      <c r="AR33" s="114">
        <f t="shared" si="98"/>
        <v>68.625</v>
      </c>
      <c r="AS33" s="114">
        <f t="shared" si="98"/>
        <v>640.5</v>
      </c>
      <c r="AT33" s="114">
        <f t="shared" si="98"/>
        <v>3698.125</v>
      </c>
      <c r="AU33" s="114">
        <f t="shared" si="98"/>
        <v>1753.75</v>
      </c>
      <c r="AV33" s="1499" t="str">
        <f t="shared" si="98"/>
        <v>-</v>
      </c>
      <c r="AW33" s="1499" t="str">
        <f t="shared" si="98"/>
        <v>-</v>
      </c>
      <c r="AX33" s="1499" t="str">
        <f t="shared" si="98"/>
        <v>-</v>
      </c>
      <c r="AY33" s="114">
        <f t="shared" si="98"/>
        <v>122</v>
      </c>
      <c r="AZ33" s="114">
        <f t="shared" si="98"/>
        <v>106.75</v>
      </c>
      <c r="BA33" s="114">
        <f t="shared" si="98"/>
        <v>876.875</v>
      </c>
      <c r="BB33" s="114">
        <f t="shared" si="98"/>
        <v>533.75</v>
      </c>
      <c r="BC33" s="1500" t="str">
        <f t="shared" si="98"/>
        <v>-</v>
      </c>
      <c r="BD33" s="1505">
        <f t="shared" ref="BD33:BI33" si="105">INDEX(BD$85:BD$119,MATCH($K$33,$P$85:$P$119,0))</f>
        <v>0.31</v>
      </c>
      <c r="BE33" s="108">
        <f t="shared" si="105"/>
        <v>36.1</v>
      </c>
      <c r="BF33" s="108">
        <f t="shared" si="105"/>
        <v>1.33</v>
      </c>
      <c r="BG33" s="108">
        <f t="shared" si="105"/>
        <v>21.09</v>
      </c>
      <c r="BH33" s="108">
        <f t="shared" si="105"/>
        <v>19</v>
      </c>
      <c r="BI33" s="110">
        <f t="shared" si="105"/>
        <v>11.4</v>
      </c>
      <c r="BJ33" s="112"/>
      <c r="BK33" s="783"/>
      <c r="BL33" s="784"/>
      <c r="BM33" s="1506">
        <f>R33</f>
        <v>7800</v>
      </c>
      <c r="BN33" s="1506">
        <f>S33</f>
        <v>7600</v>
      </c>
      <c r="BO33" s="1498">
        <f t="shared" si="86"/>
        <v>0</v>
      </c>
      <c r="BP33" s="114">
        <f t="shared" si="86"/>
        <v>190</v>
      </c>
      <c r="BQ33" s="114">
        <f t="shared" si="86"/>
        <v>740</v>
      </c>
      <c r="BR33" s="1499">
        <f t="shared" si="86"/>
        <v>0</v>
      </c>
      <c r="BS33" s="1499">
        <f t="shared" si="86"/>
        <v>0</v>
      </c>
      <c r="BT33" s="1500">
        <f t="shared" si="86"/>
        <v>0</v>
      </c>
      <c r="BU33" s="1498" t="str">
        <f t="shared" si="86"/>
        <v>-</v>
      </c>
      <c r="BV33" s="114">
        <f t="shared" si="86"/>
        <v>7.625</v>
      </c>
      <c r="BW33" s="114">
        <f t="shared" si="86"/>
        <v>68.625</v>
      </c>
      <c r="BX33" s="114">
        <f t="shared" si="86"/>
        <v>640.5</v>
      </c>
      <c r="BY33" s="114">
        <f t="shared" si="86"/>
        <v>3698.125</v>
      </c>
      <c r="BZ33" s="114">
        <f t="shared" si="86"/>
        <v>1753.75</v>
      </c>
      <c r="CA33" s="1499" t="str">
        <f t="shared" si="86"/>
        <v>-</v>
      </c>
      <c r="CB33" s="1499" t="str">
        <f t="shared" si="86"/>
        <v>-</v>
      </c>
      <c r="CC33" s="1499" t="str">
        <f t="shared" si="86"/>
        <v>-</v>
      </c>
      <c r="CD33" s="114">
        <f t="shared" si="86"/>
        <v>122</v>
      </c>
      <c r="CE33" s="114">
        <f t="shared" si="86"/>
        <v>106.75</v>
      </c>
      <c r="CF33" s="114">
        <f t="shared" si="86"/>
        <v>876.875</v>
      </c>
      <c r="CG33" s="114">
        <f t="shared" si="86"/>
        <v>533.75</v>
      </c>
      <c r="CH33" s="1500" t="str">
        <f t="shared" si="86"/>
        <v>-</v>
      </c>
      <c r="CI33" s="116"/>
      <c r="CJ33" s="1498" t="str">
        <f t="shared" si="92"/>
        <v>-</v>
      </c>
      <c r="CK33" s="114">
        <f t="shared" si="92"/>
        <v>7.625</v>
      </c>
      <c r="CL33" s="114">
        <f t="shared" si="92"/>
        <v>68.625</v>
      </c>
      <c r="CM33" s="114">
        <f t="shared" si="92"/>
        <v>640.5</v>
      </c>
      <c r="CN33" s="114">
        <f t="shared" si="92"/>
        <v>3698.125</v>
      </c>
      <c r="CO33" s="114">
        <f t="shared" si="92"/>
        <v>1753.75</v>
      </c>
      <c r="CP33" s="1499" t="str">
        <f t="shared" si="92"/>
        <v>-</v>
      </c>
      <c r="CQ33" s="1499" t="str">
        <f t="shared" si="92"/>
        <v>-</v>
      </c>
      <c r="CR33" s="1499" t="str">
        <f t="shared" si="92"/>
        <v>-</v>
      </c>
      <c r="CS33" s="114">
        <f t="shared" si="92"/>
        <v>122</v>
      </c>
      <c r="CT33" s="114">
        <f t="shared" si="92"/>
        <v>106.75</v>
      </c>
      <c r="CU33" s="114">
        <f t="shared" si="92"/>
        <v>876.875</v>
      </c>
      <c r="CV33" s="114">
        <f t="shared" si="92"/>
        <v>533.75</v>
      </c>
      <c r="CW33" s="1500" t="str">
        <f t="shared" si="92"/>
        <v>-</v>
      </c>
      <c r="CX33" s="116"/>
      <c r="CY33" s="113">
        <f t="shared" si="88"/>
        <v>0.31</v>
      </c>
      <c r="CZ33" s="114">
        <f t="shared" si="88"/>
        <v>36.1</v>
      </c>
      <c r="DA33" s="114">
        <f t="shared" si="88"/>
        <v>1.33</v>
      </c>
      <c r="DB33" s="114">
        <f t="shared" si="88"/>
        <v>21.09</v>
      </c>
      <c r="DC33" s="114">
        <f t="shared" si="88"/>
        <v>19</v>
      </c>
      <c r="DD33" s="115">
        <f t="shared" si="88"/>
        <v>11.4</v>
      </c>
    </row>
    <row r="34" spans="1:108" s="175" customFormat="1" x14ac:dyDescent="0.3">
      <c r="A34" s="799"/>
      <c r="B34" s="332" t="s">
        <v>578</v>
      </c>
      <c r="P34" s="179"/>
      <c r="Q34" s="179"/>
      <c r="R34" s="179"/>
      <c r="S34" s="179"/>
      <c r="T34" s="179"/>
      <c r="U34" s="179"/>
      <c r="V34" s="179"/>
      <c r="W34" s="179"/>
      <c r="X34" s="180"/>
      <c r="Y34" s="179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E34" s="179"/>
      <c r="BF34" s="179"/>
      <c r="BG34" s="179"/>
      <c r="BH34" s="179"/>
      <c r="BI34" s="179"/>
      <c r="BJ34" s="179"/>
      <c r="BM34" s="179"/>
      <c r="BN34" s="179"/>
      <c r="BO34" s="179"/>
      <c r="BP34" s="179"/>
      <c r="BQ34" s="179"/>
      <c r="BR34" s="179"/>
      <c r="BS34" s="179"/>
      <c r="BT34" s="179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</row>
    <row r="35" spans="1:108" s="175" customFormat="1" x14ac:dyDescent="0.3">
      <c r="A35" s="799"/>
      <c r="B35" s="332" t="s">
        <v>579</v>
      </c>
      <c r="P35" s="179"/>
      <c r="Q35" s="179"/>
      <c r="R35" s="179"/>
      <c r="S35" s="179"/>
      <c r="T35" s="179"/>
      <c r="U35" s="179"/>
      <c r="V35" s="179"/>
      <c r="W35" s="179"/>
      <c r="X35" s="180"/>
      <c r="Y35" s="179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E35" s="179"/>
      <c r="BF35" s="179"/>
      <c r="BG35" s="179"/>
      <c r="BH35" s="179"/>
      <c r="BI35" s="179"/>
      <c r="BJ35" s="179"/>
      <c r="BM35" s="179"/>
      <c r="BN35" s="179"/>
      <c r="BO35" s="179"/>
      <c r="BP35" s="179"/>
      <c r="BQ35" s="179"/>
      <c r="BR35" s="179"/>
      <c r="BS35" s="179"/>
      <c r="BT35" s="179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</row>
    <row r="36" spans="1:108" s="175" customFormat="1" x14ac:dyDescent="0.3">
      <c r="A36" s="799"/>
      <c r="B36" s="332" t="s">
        <v>581</v>
      </c>
      <c r="P36" s="179"/>
      <c r="Q36" s="179"/>
      <c r="R36" s="179"/>
      <c r="S36" s="179"/>
      <c r="T36" s="179"/>
      <c r="U36" s="179"/>
      <c r="V36" s="179"/>
      <c r="W36" s="179"/>
      <c r="X36" s="180"/>
      <c r="Y36" s="179"/>
      <c r="Z36" s="181"/>
      <c r="AA36" s="181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1"/>
      <c r="AM36" s="181"/>
      <c r="AN36" s="181"/>
      <c r="AO36" s="181"/>
      <c r="AP36" s="181"/>
      <c r="AQ36" s="181"/>
      <c r="AR36" s="181"/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E36" s="179"/>
      <c r="BF36" s="179"/>
      <c r="BG36" s="179"/>
      <c r="BH36" s="179"/>
      <c r="BI36" s="179"/>
      <c r="BJ36" s="179"/>
      <c r="BM36" s="179"/>
      <c r="BN36" s="179"/>
      <c r="BO36" s="179"/>
      <c r="BP36" s="179"/>
      <c r="BQ36" s="179"/>
      <c r="BR36" s="179"/>
      <c r="BS36" s="179"/>
      <c r="BT36" s="179"/>
      <c r="BU36" s="181"/>
      <c r="BV36" s="181"/>
      <c r="BW36" s="181"/>
      <c r="BX36" s="181"/>
      <c r="BY36" s="181"/>
      <c r="BZ36" s="181"/>
      <c r="CA36" s="181"/>
      <c r="CB36" s="181"/>
      <c r="CC36" s="181"/>
      <c r="CD36" s="181"/>
      <c r="CE36" s="181"/>
      <c r="CF36" s="181"/>
      <c r="CG36" s="181"/>
      <c r="CH36" s="181"/>
      <c r="CI36" s="181"/>
      <c r="CJ36" s="181"/>
      <c r="CK36" s="181"/>
      <c r="CL36" s="181"/>
      <c r="CM36" s="181"/>
      <c r="CN36" s="181"/>
      <c r="CO36" s="181"/>
      <c r="CP36" s="181"/>
      <c r="CQ36" s="181"/>
      <c r="CR36" s="181"/>
      <c r="CS36" s="181"/>
      <c r="CT36" s="181"/>
      <c r="CU36" s="181"/>
      <c r="CV36" s="181"/>
      <c r="CW36" s="181"/>
      <c r="CX36" s="181"/>
    </row>
    <row r="37" spans="1:108" s="175" customFormat="1" x14ac:dyDescent="0.3">
      <c r="A37" s="799"/>
      <c r="B37" s="332" t="s">
        <v>583</v>
      </c>
      <c r="P37" s="179"/>
      <c r="Q37" s="179"/>
      <c r="R37" s="179"/>
      <c r="S37" s="179"/>
      <c r="T37" s="179"/>
      <c r="U37" s="179"/>
      <c r="V37" s="179"/>
      <c r="W37" s="179"/>
      <c r="X37" s="180"/>
      <c r="Y37" s="179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1"/>
      <c r="AM37" s="181"/>
      <c r="AN37" s="181"/>
      <c r="AO37" s="181"/>
      <c r="AP37" s="181"/>
      <c r="AQ37" s="181"/>
      <c r="AR37" s="181"/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E37" s="179"/>
      <c r="BF37" s="179"/>
      <c r="BG37" s="179"/>
      <c r="BH37" s="179"/>
      <c r="BI37" s="179"/>
      <c r="BJ37" s="179"/>
      <c r="BM37" s="179"/>
      <c r="BN37" s="179"/>
      <c r="BO37" s="179"/>
      <c r="BP37" s="179"/>
      <c r="BQ37" s="179"/>
      <c r="BR37" s="179"/>
      <c r="BS37" s="179"/>
      <c r="BT37" s="179"/>
      <c r="BU37" s="181"/>
      <c r="BV37" s="181"/>
      <c r="BW37" s="181"/>
      <c r="BX37" s="181"/>
      <c r="BY37" s="181"/>
      <c r="BZ37" s="181"/>
      <c r="CA37" s="181"/>
      <c r="CB37" s="181"/>
      <c r="CC37" s="181"/>
      <c r="CD37" s="181"/>
      <c r="CE37" s="181"/>
      <c r="CF37" s="181"/>
      <c r="CG37" s="181"/>
      <c r="CH37" s="181"/>
      <c r="CI37" s="181"/>
      <c r="CJ37" s="181"/>
      <c r="CK37" s="181"/>
      <c r="CL37" s="181"/>
      <c r="CM37" s="181"/>
      <c r="CN37" s="181"/>
      <c r="CO37" s="181"/>
      <c r="CP37" s="181"/>
      <c r="CQ37" s="181"/>
      <c r="CR37" s="181"/>
      <c r="CS37" s="181"/>
      <c r="CT37" s="181"/>
      <c r="CU37" s="181"/>
      <c r="CV37" s="181"/>
      <c r="CW37" s="181"/>
      <c r="CX37" s="181"/>
    </row>
    <row r="38" spans="1:108" s="175" customFormat="1" x14ac:dyDescent="0.3">
      <c r="A38" s="799"/>
      <c r="B38" s="332" t="s">
        <v>584</v>
      </c>
      <c r="P38" s="179"/>
      <c r="Q38" s="179"/>
      <c r="R38" s="179"/>
      <c r="S38" s="179"/>
      <c r="T38" s="179"/>
      <c r="U38" s="179"/>
      <c r="V38" s="179"/>
      <c r="W38" s="179"/>
      <c r="X38" s="180"/>
      <c r="Y38" s="179"/>
      <c r="Z38" s="181"/>
      <c r="AA38" s="181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1"/>
      <c r="AM38" s="181"/>
      <c r="AN38" s="181"/>
      <c r="AO38" s="181"/>
      <c r="AP38" s="181"/>
      <c r="AQ38" s="181"/>
      <c r="AR38" s="181"/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E38" s="179"/>
      <c r="BF38" s="179"/>
      <c r="BG38" s="179"/>
      <c r="BH38" s="179"/>
      <c r="BI38" s="179"/>
      <c r="BJ38" s="179"/>
      <c r="BM38" s="179"/>
      <c r="BN38" s="179"/>
      <c r="BO38" s="179"/>
      <c r="BP38" s="179"/>
      <c r="BQ38" s="179"/>
      <c r="BR38" s="179"/>
      <c r="BS38" s="179"/>
      <c r="BT38" s="179"/>
      <c r="BU38" s="181"/>
      <c r="BV38" s="181"/>
      <c r="BW38" s="181"/>
      <c r="BX38" s="181"/>
      <c r="BY38" s="181"/>
      <c r="BZ38" s="181"/>
      <c r="CA38" s="181"/>
      <c r="CB38" s="181"/>
      <c r="CC38" s="181"/>
      <c r="CD38" s="181"/>
      <c r="CE38" s="181"/>
      <c r="CF38" s="181"/>
      <c r="CG38" s="181"/>
      <c r="CH38" s="181"/>
      <c r="CI38" s="181"/>
      <c r="CJ38" s="181"/>
      <c r="CK38" s="181"/>
      <c r="CL38" s="181"/>
      <c r="CM38" s="181"/>
      <c r="CN38" s="181"/>
      <c r="CO38" s="181"/>
      <c r="CP38" s="181"/>
      <c r="CQ38" s="181"/>
      <c r="CR38" s="181"/>
      <c r="CS38" s="181"/>
      <c r="CT38" s="181"/>
      <c r="CU38" s="181"/>
      <c r="CV38" s="181"/>
      <c r="CW38" s="181"/>
      <c r="CX38" s="181"/>
    </row>
    <row r="39" spans="1:108" s="175" customFormat="1" x14ac:dyDescent="0.3">
      <c r="A39" s="799"/>
      <c r="B39" s="332" t="s">
        <v>580</v>
      </c>
      <c r="P39" s="179"/>
      <c r="Q39" s="179"/>
      <c r="R39" s="179"/>
      <c r="S39" s="179"/>
      <c r="T39" s="179"/>
      <c r="U39" s="179"/>
      <c r="V39" s="179"/>
      <c r="W39" s="179"/>
      <c r="X39" s="180"/>
      <c r="Y39" s="179"/>
      <c r="Z39" s="181"/>
      <c r="AA39" s="181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1"/>
      <c r="AM39" s="181"/>
      <c r="AN39" s="181"/>
      <c r="AO39" s="181"/>
      <c r="AP39" s="181"/>
      <c r="AQ39" s="181"/>
      <c r="AR39" s="181"/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E39" s="179"/>
      <c r="BF39" s="179"/>
      <c r="BG39" s="179"/>
      <c r="BH39" s="179"/>
      <c r="BI39" s="179"/>
      <c r="BJ39" s="179"/>
      <c r="BM39" s="179"/>
      <c r="BN39" s="179"/>
      <c r="BO39" s="179"/>
      <c r="BP39" s="179"/>
      <c r="BQ39" s="179"/>
      <c r="BR39" s="179"/>
      <c r="BS39" s="179"/>
      <c r="BT39" s="179"/>
      <c r="BU39" s="181"/>
      <c r="BV39" s="181"/>
      <c r="BW39" s="181"/>
      <c r="BX39" s="181"/>
      <c r="BY39" s="181"/>
      <c r="BZ39" s="181"/>
      <c r="CA39" s="181"/>
      <c r="CB39" s="181"/>
      <c r="CC39" s="181"/>
      <c r="CD39" s="181"/>
      <c r="CE39" s="181"/>
      <c r="CF39" s="181"/>
      <c r="CG39" s="181"/>
      <c r="CH39" s="181"/>
      <c r="CI39" s="181"/>
      <c r="CJ39" s="181"/>
      <c r="CK39" s="181"/>
      <c r="CL39" s="181"/>
      <c r="CM39" s="181"/>
      <c r="CN39" s="181"/>
      <c r="CO39" s="181"/>
      <c r="CP39" s="181"/>
      <c r="CQ39" s="181"/>
      <c r="CR39" s="181"/>
      <c r="CS39" s="181"/>
      <c r="CT39" s="181"/>
      <c r="CU39" s="181"/>
      <c r="CV39" s="181"/>
      <c r="CW39" s="181"/>
      <c r="CX39" s="181"/>
    </row>
    <row r="40" spans="1:108" s="175" customFormat="1" x14ac:dyDescent="0.3">
      <c r="A40" s="799"/>
      <c r="B40" s="800" t="s">
        <v>582</v>
      </c>
      <c r="P40" s="179"/>
      <c r="Q40" s="179"/>
      <c r="R40" s="179"/>
      <c r="S40" s="179"/>
      <c r="T40" s="179"/>
      <c r="U40" s="179"/>
      <c r="V40" s="179"/>
      <c r="W40" s="179"/>
      <c r="X40" s="180"/>
      <c r="Y40" s="179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1"/>
      <c r="AM40" s="181"/>
      <c r="AN40" s="181"/>
      <c r="AO40" s="181"/>
      <c r="AP40" s="181"/>
      <c r="AQ40" s="181"/>
      <c r="AR40" s="181"/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E40" s="179"/>
      <c r="BF40" s="179"/>
      <c r="BG40" s="179"/>
      <c r="BH40" s="179"/>
      <c r="BI40" s="179"/>
      <c r="BJ40" s="179"/>
      <c r="BM40" s="179"/>
      <c r="BN40" s="179"/>
      <c r="BO40" s="179"/>
      <c r="BP40" s="179"/>
      <c r="BQ40" s="179"/>
      <c r="BR40" s="179"/>
      <c r="BS40" s="179"/>
      <c r="BT40" s="179"/>
      <c r="BU40" s="181"/>
      <c r="BV40" s="181"/>
      <c r="BW40" s="181"/>
      <c r="BX40" s="181"/>
      <c r="BY40" s="181"/>
      <c r="BZ40" s="181"/>
      <c r="CA40" s="181"/>
      <c r="CB40" s="181"/>
      <c r="CC40" s="181"/>
      <c r="CD40" s="181"/>
      <c r="CE40" s="181"/>
      <c r="CF40" s="181"/>
      <c r="CG40" s="181"/>
      <c r="CH40" s="181"/>
      <c r="CI40" s="181"/>
      <c r="CJ40" s="181"/>
      <c r="CK40" s="181"/>
      <c r="CL40" s="181"/>
      <c r="CM40" s="181"/>
      <c r="CN40" s="181"/>
      <c r="CO40" s="181"/>
      <c r="CP40" s="181"/>
      <c r="CQ40" s="181"/>
      <c r="CR40" s="181"/>
      <c r="CS40" s="181"/>
      <c r="CT40" s="181"/>
      <c r="CU40" s="181"/>
      <c r="CV40" s="181"/>
      <c r="CW40" s="181"/>
      <c r="CX40" s="181"/>
    </row>
    <row r="41" spans="1:108" s="175" customFormat="1" hidden="1" x14ac:dyDescent="0.3">
      <c r="B41" s="332"/>
      <c r="P41" s="179"/>
      <c r="Q41" s="179"/>
      <c r="R41" s="179"/>
      <c r="S41" s="179"/>
      <c r="T41" s="179"/>
      <c r="U41" s="179"/>
      <c r="V41" s="179"/>
      <c r="W41" s="179"/>
      <c r="X41" s="180"/>
      <c r="Y41" s="179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 t="s">
        <v>282</v>
      </c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E41" s="179"/>
      <c r="BF41" s="179"/>
      <c r="BG41" s="179"/>
      <c r="BH41" s="179"/>
      <c r="BI41" s="179"/>
      <c r="BJ41" s="179"/>
      <c r="BM41" s="179"/>
      <c r="BN41" s="179"/>
      <c r="BO41" s="179"/>
      <c r="BP41" s="179"/>
      <c r="BQ41" s="179"/>
      <c r="BR41" s="179"/>
      <c r="BS41" s="179"/>
      <c r="BT41" s="179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</row>
    <row r="42" spans="1:108" s="175" customFormat="1" hidden="1" outlineLevel="2" x14ac:dyDescent="0.3">
      <c r="B42" s="332"/>
      <c r="H42" s="175" t="s">
        <v>255</v>
      </c>
      <c r="I42" s="175" t="s">
        <v>261</v>
      </c>
      <c r="L42" s="175" t="s">
        <v>589</v>
      </c>
      <c r="N42" s="175" t="s">
        <v>283</v>
      </c>
      <c r="P42" s="179"/>
      <c r="Q42" s="179"/>
      <c r="R42" s="179"/>
      <c r="S42" s="179"/>
      <c r="T42" s="179"/>
      <c r="U42" s="179"/>
      <c r="V42" s="179"/>
      <c r="W42" s="179"/>
      <c r="X42" s="180"/>
      <c r="Y42" s="179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 t="s">
        <v>265</v>
      </c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E42" s="179"/>
      <c r="BF42" s="179"/>
      <c r="BG42" s="179"/>
      <c r="BH42" s="179"/>
      <c r="BI42" s="179"/>
      <c r="BJ42" s="179"/>
      <c r="BM42" s="179"/>
      <c r="BN42" s="179"/>
      <c r="BO42" s="179"/>
      <c r="BP42" s="179"/>
      <c r="BQ42" s="179"/>
      <c r="BR42" s="179"/>
      <c r="BS42" s="179"/>
      <c r="BT42" s="179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</row>
    <row r="43" spans="1:108" s="175" customFormat="1" hidden="1" outlineLevel="2" x14ac:dyDescent="0.3">
      <c r="F43" s="175" t="s">
        <v>623</v>
      </c>
      <c r="H43" s="175" t="s">
        <v>256</v>
      </c>
      <c r="I43" s="175" t="s">
        <v>262</v>
      </c>
      <c r="L43" s="175" t="s">
        <v>282</v>
      </c>
      <c r="N43" s="175" t="s">
        <v>250</v>
      </c>
      <c r="P43" s="179"/>
      <c r="Q43" s="179"/>
      <c r="R43" s="179"/>
      <c r="S43" s="179"/>
      <c r="T43" s="179"/>
      <c r="U43" s="179"/>
      <c r="V43" s="179"/>
      <c r="W43" s="179"/>
      <c r="X43" s="180"/>
      <c r="Y43" s="179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E43" s="179"/>
      <c r="BF43" s="179"/>
      <c r="BG43" s="179"/>
      <c r="BH43" s="179"/>
      <c r="BI43" s="179"/>
      <c r="BJ43" s="179"/>
      <c r="BM43" s="179"/>
      <c r="BN43" s="179"/>
      <c r="BO43" s="179"/>
      <c r="BP43" s="179"/>
      <c r="BQ43" s="179"/>
      <c r="BR43" s="179"/>
      <c r="BS43" s="179"/>
      <c r="BT43" s="179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</row>
    <row r="44" spans="1:108" s="175" customFormat="1" hidden="1" outlineLevel="2" x14ac:dyDescent="0.3">
      <c r="H44" s="175" t="s">
        <v>257</v>
      </c>
      <c r="I44" s="175" t="s">
        <v>227</v>
      </c>
      <c r="L44" s="175" t="s">
        <v>280</v>
      </c>
      <c r="P44" s="179"/>
      <c r="Q44" s="179"/>
      <c r="R44" s="179"/>
      <c r="S44" s="179"/>
      <c r="T44" s="179"/>
      <c r="U44" s="179"/>
      <c r="V44" s="179"/>
      <c r="W44" s="179"/>
      <c r="X44" s="180"/>
      <c r="Y44" s="179"/>
      <c r="Z44" s="181"/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1"/>
      <c r="AM44" s="181"/>
      <c r="AN44" s="181"/>
      <c r="AO44" s="181"/>
      <c r="AP44" s="181"/>
      <c r="AQ44" s="181"/>
      <c r="AR44" s="181"/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E44" s="179"/>
      <c r="BF44" s="179"/>
      <c r="BG44" s="179"/>
      <c r="BH44" s="179"/>
      <c r="BI44" s="179"/>
      <c r="BJ44" s="179"/>
      <c r="BM44" s="179"/>
      <c r="BN44" s="179"/>
      <c r="BO44" s="179"/>
      <c r="BP44" s="179"/>
      <c r="BQ44" s="179"/>
      <c r="BR44" s="179"/>
      <c r="BS44" s="179"/>
      <c r="BT44" s="179"/>
      <c r="BU44" s="181"/>
      <c r="BV44" s="181"/>
      <c r="BW44" s="181"/>
      <c r="BX44" s="181"/>
      <c r="BY44" s="181"/>
      <c r="BZ44" s="181"/>
      <c r="CA44" s="181"/>
      <c r="CB44" s="181"/>
      <c r="CC44" s="181"/>
      <c r="CD44" s="181"/>
      <c r="CE44" s="181"/>
      <c r="CF44" s="181"/>
      <c r="CG44" s="181"/>
      <c r="CH44" s="181"/>
      <c r="CI44" s="181"/>
      <c r="CJ44" s="181"/>
      <c r="CK44" s="181"/>
      <c r="CL44" s="181"/>
      <c r="CM44" s="181"/>
      <c r="CN44" s="181"/>
      <c r="CO44" s="181"/>
      <c r="CP44" s="181"/>
      <c r="CQ44" s="181"/>
      <c r="CR44" s="181"/>
      <c r="CS44" s="181"/>
      <c r="CT44" s="181"/>
      <c r="CU44" s="181"/>
      <c r="CV44" s="181"/>
      <c r="CW44" s="181"/>
      <c r="CX44" s="181"/>
    </row>
    <row r="45" spans="1:108" s="175" customFormat="1" hidden="1" outlineLevel="2" x14ac:dyDescent="0.3">
      <c r="H45" s="175" t="s">
        <v>258</v>
      </c>
      <c r="L45" s="175" t="s">
        <v>284</v>
      </c>
      <c r="P45" s="179"/>
      <c r="Q45" s="179"/>
      <c r="R45" s="179"/>
      <c r="S45" s="179"/>
      <c r="T45" s="179"/>
      <c r="U45" s="179"/>
      <c r="V45" s="179"/>
      <c r="W45" s="179"/>
      <c r="X45" s="180"/>
      <c r="Y45" s="179"/>
      <c r="Z45" s="181"/>
      <c r="AA45" s="181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1"/>
      <c r="AM45" s="181"/>
      <c r="AN45" s="181"/>
      <c r="AO45" s="181"/>
      <c r="AP45" s="181"/>
      <c r="AQ45" s="181"/>
      <c r="AR45" s="181"/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E45" s="179"/>
      <c r="BF45" s="179"/>
      <c r="BG45" s="179"/>
      <c r="BH45" s="179"/>
      <c r="BI45" s="179"/>
      <c r="BJ45" s="179"/>
      <c r="BM45" s="179"/>
      <c r="BN45" s="179"/>
      <c r="BO45" s="179"/>
      <c r="BP45" s="179"/>
      <c r="BQ45" s="179"/>
      <c r="BR45" s="179"/>
      <c r="BS45" s="179"/>
      <c r="BT45" s="179"/>
      <c r="BU45" s="181"/>
      <c r="BV45" s="181"/>
      <c r="BW45" s="181"/>
      <c r="BX45" s="181"/>
      <c r="BY45" s="181"/>
      <c r="BZ45" s="181"/>
      <c r="CA45" s="181"/>
      <c r="CB45" s="181"/>
      <c r="CC45" s="181"/>
      <c r="CD45" s="181"/>
      <c r="CE45" s="181"/>
      <c r="CF45" s="181"/>
      <c r="CG45" s="181"/>
      <c r="CH45" s="181"/>
      <c r="CI45" s="181"/>
      <c r="CJ45" s="181"/>
      <c r="CK45" s="181"/>
      <c r="CL45" s="181"/>
      <c r="CM45" s="181"/>
      <c r="CN45" s="181"/>
      <c r="CO45" s="181"/>
      <c r="CP45" s="181"/>
      <c r="CQ45" s="181"/>
      <c r="CR45" s="181"/>
      <c r="CS45" s="181"/>
      <c r="CT45" s="181"/>
      <c r="CU45" s="181"/>
      <c r="CV45" s="181"/>
      <c r="CW45" s="181"/>
      <c r="CX45" s="181"/>
    </row>
    <row r="46" spans="1:108" s="175" customFormat="1" hidden="1" outlineLevel="2" x14ac:dyDescent="0.3">
      <c r="H46" s="175" t="s">
        <v>260</v>
      </c>
      <c r="L46" s="175" t="s">
        <v>281</v>
      </c>
      <c r="P46" s="179"/>
      <c r="Q46" s="179"/>
      <c r="R46" s="179"/>
      <c r="S46" s="179"/>
      <c r="T46" s="179"/>
      <c r="U46" s="179"/>
      <c r="V46" s="179"/>
      <c r="W46" s="179"/>
      <c r="X46" s="180"/>
      <c r="Y46" s="179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E46" s="179"/>
      <c r="BF46" s="179"/>
      <c r="BG46" s="179"/>
      <c r="BH46" s="179"/>
      <c r="BI46" s="179"/>
      <c r="BJ46" s="179"/>
      <c r="BM46" s="179"/>
      <c r="BN46" s="179"/>
      <c r="BO46" s="179"/>
      <c r="BP46" s="179"/>
      <c r="BQ46" s="179"/>
      <c r="BR46" s="179"/>
      <c r="BS46" s="179"/>
      <c r="BT46" s="179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</row>
    <row r="47" spans="1:108" s="175" customFormat="1" hidden="1" outlineLevel="2" x14ac:dyDescent="0.3">
      <c r="H47" s="175" t="s">
        <v>259</v>
      </c>
      <c r="P47" s="179"/>
      <c r="Q47" s="179"/>
      <c r="R47" s="179"/>
      <c r="S47" s="179"/>
      <c r="T47" s="179"/>
      <c r="U47" s="179"/>
      <c r="V47" s="179"/>
      <c r="W47" s="179"/>
      <c r="X47" s="180"/>
      <c r="Y47" s="179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E47" s="179"/>
      <c r="BF47" s="179"/>
      <c r="BG47" s="179"/>
      <c r="BH47" s="179"/>
      <c r="BI47" s="179"/>
      <c r="BJ47" s="179"/>
      <c r="BM47" s="179"/>
      <c r="BN47" s="179"/>
      <c r="BO47" s="179"/>
      <c r="BP47" s="179"/>
      <c r="BQ47" s="179"/>
      <c r="BR47" s="179"/>
      <c r="BS47" s="179"/>
      <c r="BT47" s="179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</row>
    <row r="48" spans="1:108" s="175" customFormat="1" hidden="1" outlineLevel="2" x14ac:dyDescent="0.3">
      <c r="H48" s="175" t="s">
        <v>588</v>
      </c>
      <c r="P48" s="179"/>
      <c r="Q48" s="179"/>
      <c r="R48" s="179"/>
      <c r="S48" s="179"/>
      <c r="T48" s="179"/>
      <c r="U48" s="179"/>
      <c r="V48" s="179"/>
      <c r="W48" s="179"/>
      <c r="X48" s="180"/>
      <c r="Y48" s="179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E48" s="179"/>
      <c r="BF48" s="179"/>
      <c r="BG48" s="179"/>
      <c r="BH48" s="179"/>
      <c r="BI48" s="179"/>
      <c r="BJ48" s="179"/>
      <c r="BM48" s="179"/>
      <c r="BN48" s="179"/>
      <c r="BO48" s="179"/>
      <c r="BP48" s="179"/>
      <c r="BQ48" s="179"/>
      <c r="BR48" s="179"/>
      <c r="BS48" s="179"/>
      <c r="BT48" s="179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</row>
    <row r="49" spans="1:102" s="175" customFormat="1" hidden="1" collapsed="1" x14ac:dyDescent="0.3">
      <c r="P49" s="179"/>
      <c r="Q49" s="179"/>
      <c r="R49" s="179"/>
      <c r="S49" s="179"/>
      <c r="T49" s="179"/>
      <c r="U49" s="179"/>
      <c r="V49" s="179"/>
      <c r="W49" s="179"/>
      <c r="X49" s="180"/>
      <c r="Y49" s="179"/>
      <c r="Z49" s="181"/>
      <c r="AA49" s="181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1"/>
      <c r="AM49" s="181"/>
      <c r="AN49" s="181"/>
      <c r="AO49" s="181"/>
      <c r="AP49" s="181"/>
      <c r="AQ49" s="181"/>
      <c r="AR49" s="181"/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E49" s="179"/>
      <c r="BF49" s="179"/>
      <c r="BG49" s="179"/>
      <c r="BH49" s="179"/>
      <c r="BI49" s="179"/>
      <c r="BJ49" s="179"/>
      <c r="BM49" s="179"/>
      <c r="BN49" s="179"/>
      <c r="BO49" s="179"/>
      <c r="BP49" s="179"/>
      <c r="BQ49" s="179"/>
      <c r="BR49" s="179"/>
      <c r="BS49" s="179"/>
      <c r="BT49" s="179"/>
      <c r="BU49" s="181"/>
      <c r="BV49" s="181"/>
      <c r="BW49" s="181"/>
      <c r="BX49" s="181"/>
      <c r="BY49" s="181"/>
      <c r="BZ49" s="181"/>
      <c r="CA49" s="181"/>
      <c r="CB49" s="181"/>
      <c r="CC49" s="181"/>
      <c r="CD49" s="181"/>
      <c r="CE49" s="181"/>
      <c r="CF49" s="181"/>
      <c r="CG49" s="181"/>
      <c r="CH49" s="181"/>
      <c r="CI49" s="181"/>
      <c r="CJ49" s="181"/>
      <c r="CK49" s="181"/>
      <c r="CL49" s="181"/>
      <c r="CM49" s="181"/>
      <c r="CN49" s="181"/>
      <c r="CO49" s="181"/>
      <c r="CP49" s="181"/>
      <c r="CQ49" s="181"/>
      <c r="CR49" s="181"/>
      <c r="CS49" s="181"/>
      <c r="CT49" s="181"/>
      <c r="CU49" s="181"/>
      <c r="CV49" s="181"/>
      <c r="CW49" s="181"/>
      <c r="CX49" s="181"/>
    </row>
    <row r="50" spans="1:102" s="175" customFormat="1" ht="15.75" hidden="1" outlineLevel="1" thickBot="1" x14ac:dyDescent="0.35">
      <c r="O50" s="176" t="s">
        <v>176</v>
      </c>
      <c r="P50" s="177" t="s">
        <v>234</v>
      </c>
      <c r="Q50" s="177"/>
      <c r="R50" s="178" t="s">
        <v>233</v>
      </c>
      <c r="S50" s="179"/>
      <c r="T50" s="179"/>
      <c r="U50" s="179"/>
      <c r="V50" s="179"/>
      <c r="W50" s="179"/>
      <c r="X50" s="180"/>
      <c r="Y50" s="179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1"/>
      <c r="AM50" s="181"/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E50" s="179"/>
      <c r="BF50" s="179"/>
      <c r="BG50" s="179"/>
      <c r="BH50" s="179"/>
      <c r="BI50" s="179"/>
      <c r="BJ50" s="179"/>
      <c r="BM50" s="179"/>
      <c r="BN50" s="179"/>
      <c r="BO50" s="179"/>
      <c r="BP50" s="179"/>
      <c r="BQ50" s="179"/>
      <c r="BR50" s="179"/>
      <c r="BS50" s="179"/>
      <c r="BT50" s="179"/>
      <c r="BU50" s="181"/>
      <c r="BV50" s="181"/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1"/>
      <c r="CJ50" s="181"/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</row>
    <row r="51" spans="1:102" s="175" customFormat="1" ht="75" hidden="1" outlineLevel="1" thickBot="1" x14ac:dyDescent="0.35">
      <c r="P51" s="179"/>
      <c r="Q51" s="179"/>
      <c r="R51" s="182" t="s">
        <v>119</v>
      </c>
      <c r="S51" s="182" t="s">
        <v>120</v>
      </c>
      <c r="T51" s="183" t="s">
        <v>91</v>
      </c>
      <c r="U51" s="183" t="s">
        <v>85</v>
      </c>
      <c r="V51" s="183" t="s">
        <v>86</v>
      </c>
      <c r="W51" s="183" t="s">
        <v>87</v>
      </c>
      <c r="X51" s="183" t="s">
        <v>88</v>
      </c>
      <c r="Y51" s="184" t="s">
        <v>89</v>
      </c>
      <c r="Z51" s="185" t="s">
        <v>92</v>
      </c>
      <c r="AA51" s="183" t="s">
        <v>93</v>
      </c>
      <c r="AB51" s="183" t="s">
        <v>94</v>
      </c>
      <c r="AC51" s="183" t="s">
        <v>95</v>
      </c>
      <c r="AD51" s="183" t="s">
        <v>96</v>
      </c>
      <c r="AE51" s="183" t="s">
        <v>97</v>
      </c>
      <c r="AF51" s="183" t="s">
        <v>98</v>
      </c>
      <c r="AG51" s="183" t="s">
        <v>105</v>
      </c>
      <c r="AH51" s="183" t="s">
        <v>104</v>
      </c>
      <c r="AI51" s="183" t="s">
        <v>99</v>
      </c>
      <c r="AJ51" s="183" t="s">
        <v>100</v>
      </c>
      <c r="AK51" s="183" t="s">
        <v>101</v>
      </c>
      <c r="AL51" s="183" t="s">
        <v>102</v>
      </c>
      <c r="AM51" s="191" t="s">
        <v>103</v>
      </c>
      <c r="AN51" s="317"/>
      <c r="AO51" s="1395"/>
      <c r="AP51" s="187" t="s">
        <v>92</v>
      </c>
      <c r="AQ51" s="188" t="s">
        <v>93</v>
      </c>
      <c r="AR51" s="188" t="s">
        <v>94</v>
      </c>
      <c r="AS51" s="188" t="s">
        <v>95</v>
      </c>
      <c r="AT51" s="188" t="s">
        <v>96</v>
      </c>
      <c r="AU51" s="188" t="s">
        <v>97</v>
      </c>
      <c r="AV51" s="188" t="s">
        <v>98</v>
      </c>
      <c r="AW51" s="188" t="s">
        <v>105</v>
      </c>
      <c r="AX51" s="188" t="s">
        <v>104</v>
      </c>
      <c r="AY51" s="188" t="s">
        <v>99</v>
      </c>
      <c r="AZ51" s="188" t="s">
        <v>100</v>
      </c>
      <c r="BA51" s="188" t="s">
        <v>101</v>
      </c>
      <c r="BB51" s="188" t="s">
        <v>102</v>
      </c>
      <c r="BC51" s="189" t="s">
        <v>103</v>
      </c>
      <c r="BD51" s="190" t="s">
        <v>50</v>
      </c>
      <c r="BE51" s="183" t="s">
        <v>51</v>
      </c>
      <c r="BF51" s="183" t="s">
        <v>52</v>
      </c>
      <c r="BG51" s="183" t="s">
        <v>117</v>
      </c>
      <c r="BH51" s="191" t="s">
        <v>4</v>
      </c>
      <c r="BI51" s="184" t="s">
        <v>54</v>
      </c>
      <c r="BJ51" s="192"/>
      <c r="BM51" s="179"/>
      <c r="BN51" s="179"/>
      <c r="BO51" s="179"/>
      <c r="BP51" s="179"/>
      <c r="BQ51" s="179"/>
      <c r="BR51" s="179"/>
      <c r="BS51" s="179"/>
      <c r="BT51" s="179"/>
      <c r="BU51" s="181"/>
      <c r="BV51" s="181"/>
      <c r="BW51" s="181"/>
      <c r="BX51" s="181"/>
      <c r="BY51" s="181"/>
      <c r="BZ51" s="181"/>
      <c r="CA51" s="181"/>
      <c r="CB51" s="181"/>
      <c r="CC51" s="181"/>
      <c r="CD51" s="181"/>
      <c r="CE51" s="181"/>
      <c r="CF51" s="181"/>
      <c r="CG51" s="181"/>
      <c r="CH51" s="181"/>
      <c r="CI51" s="181"/>
      <c r="CJ51" s="181"/>
      <c r="CK51" s="181"/>
      <c r="CL51" s="181"/>
      <c r="CM51" s="181"/>
      <c r="CN51" s="181"/>
      <c r="CO51" s="181"/>
      <c r="CP51" s="181"/>
      <c r="CQ51" s="181"/>
      <c r="CR51" s="181"/>
      <c r="CS51" s="181"/>
      <c r="CT51" s="181"/>
      <c r="CU51" s="181"/>
      <c r="CV51" s="181"/>
      <c r="CW51" s="181"/>
      <c r="CX51" s="181"/>
    </row>
    <row r="52" spans="1:102" hidden="1" outlineLevel="1" x14ac:dyDescent="0.3">
      <c r="P52" s="181" t="s">
        <v>146</v>
      </c>
      <c r="R52" s="1511" t="s">
        <v>682</v>
      </c>
      <c r="S52" s="193" t="s">
        <v>682</v>
      </c>
      <c r="T52" s="194">
        <v>6</v>
      </c>
      <c r="U52" s="195">
        <v>21</v>
      </c>
      <c r="V52" s="195">
        <v>75</v>
      </c>
      <c r="W52" s="195">
        <v>75</v>
      </c>
      <c r="X52" s="195">
        <v>650</v>
      </c>
      <c r="Y52" s="196">
        <v>650</v>
      </c>
      <c r="Z52" s="194" t="s">
        <v>682</v>
      </c>
      <c r="AA52" s="195" t="s">
        <v>682</v>
      </c>
      <c r="AB52" s="195" t="s">
        <v>682</v>
      </c>
      <c r="AC52" s="195" t="s">
        <v>682</v>
      </c>
      <c r="AD52" s="195" t="s">
        <v>682</v>
      </c>
      <c r="AE52" s="195" t="s">
        <v>682</v>
      </c>
      <c r="AF52" s="195" t="s">
        <v>682</v>
      </c>
      <c r="AG52" s="195" t="s">
        <v>682</v>
      </c>
      <c r="AH52" s="195" t="s">
        <v>682</v>
      </c>
      <c r="AI52" s="195" t="s">
        <v>682</v>
      </c>
      <c r="AJ52" s="195" t="s">
        <v>682</v>
      </c>
      <c r="AK52" s="195" t="s">
        <v>682</v>
      </c>
      <c r="AL52" s="195" t="s">
        <v>682</v>
      </c>
      <c r="AM52" s="197" t="s">
        <v>682</v>
      </c>
      <c r="AN52" s="1401"/>
      <c r="AO52" s="1402"/>
      <c r="AP52" s="194" t="str">
        <f>Z52</f>
        <v>-</v>
      </c>
      <c r="AQ52" s="195" t="str">
        <f t="shared" ref="AQ52:BC56" si="106">AA52</f>
        <v>-</v>
      </c>
      <c r="AR52" s="195" t="str">
        <f t="shared" si="106"/>
        <v>-</v>
      </c>
      <c r="AS52" s="195" t="str">
        <f t="shared" si="106"/>
        <v>-</v>
      </c>
      <c r="AT52" s="195" t="str">
        <f t="shared" si="106"/>
        <v>-</v>
      </c>
      <c r="AU52" s="195" t="str">
        <f t="shared" si="106"/>
        <v>-</v>
      </c>
      <c r="AV52" s="195" t="str">
        <f t="shared" si="106"/>
        <v>-</v>
      </c>
      <c r="AW52" s="195" t="str">
        <f t="shared" si="106"/>
        <v>-</v>
      </c>
      <c r="AX52" s="195" t="str">
        <f t="shared" si="106"/>
        <v>-</v>
      </c>
      <c r="AY52" s="195" t="str">
        <f t="shared" si="106"/>
        <v>-</v>
      </c>
      <c r="AZ52" s="195" t="str">
        <f t="shared" si="106"/>
        <v>-</v>
      </c>
      <c r="BA52" s="195" t="str">
        <f t="shared" si="106"/>
        <v>-</v>
      </c>
      <c r="BB52" s="195" t="str">
        <f t="shared" si="106"/>
        <v>-</v>
      </c>
      <c r="BC52" s="196" t="str">
        <f t="shared" si="106"/>
        <v>-</v>
      </c>
      <c r="BD52" s="199">
        <v>0.1</v>
      </c>
      <c r="BE52" s="195">
        <v>4</v>
      </c>
      <c r="BF52" s="195">
        <v>0.3</v>
      </c>
      <c r="BG52" s="195">
        <v>1</v>
      </c>
      <c r="BH52" s="195">
        <v>1.5</v>
      </c>
      <c r="BI52" s="196">
        <v>2.5</v>
      </c>
      <c r="BJ52" s="200"/>
    </row>
    <row r="53" spans="1:102" hidden="1" outlineLevel="1" x14ac:dyDescent="0.3">
      <c r="B53" s="201"/>
      <c r="P53" s="181" t="s">
        <v>16</v>
      </c>
      <c r="R53" s="202" t="s">
        <v>682</v>
      </c>
      <c r="S53" s="202" t="s">
        <v>682</v>
      </c>
      <c r="T53" s="203">
        <v>6</v>
      </c>
      <c r="U53" s="204">
        <v>21</v>
      </c>
      <c r="V53" s="204">
        <v>75</v>
      </c>
      <c r="W53" s="204">
        <v>75</v>
      </c>
      <c r="X53" s="204">
        <v>650</v>
      </c>
      <c r="Y53" s="205">
        <v>650</v>
      </c>
      <c r="Z53" s="203" t="s">
        <v>682</v>
      </c>
      <c r="AA53" s="204" t="s">
        <v>682</v>
      </c>
      <c r="AB53" s="204" t="s">
        <v>682</v>
      </c>
      <c r="AC53" s="204" t="s">
        <v>682</v>
      </c>
      <c r="AD53" s="204" t="s">
        <v>682</v>
      </c>
      <c r="AE53" s="204" t="s">
        <v>682</v>
      </c>
      <c r="AF53" s="204" t="s">
        <v>682</v>
      </c>
      <c r="AG53" s="204" t="s">
        <v>682</v>
      </c>
      <c r="AH53" s="204" t="s">
        <v>682</v>
      </c>
      <c r="AI53" s="204" t="s">
        <v>682</v>
      </c>
      <c r="AJ53" s="204" t="s">
        <v>682</v>
      </c>
      <c r="AK53" s="204" t="s">
        <v>682</v>
      </c>
      <c r="AL53" s="204" t="s">
        <v>682</v>
      </c>
      <c r="AM53" s="206" t="s">
        <v>682</v>
      </c>
      <c r="AN53" s="1403"/>
      <c r="AO53" s="1404"/>
      <c r="AP53" s="203" t="str">
        <f>Z53</f>
        <v>-</v>
      </c>
      <c r="AQ53" s="204" t="str">
        <f t="shared" si="106"/>
        <v>-</v>
      </c>
      <c r="AR53" s="204" t="str">
        <f t="shared" si="106"/>
        <v>-</v>
      </c>
      <c r="AS53" s="204" t="str">
        <f t="shared" si="106"/>
        <v>-</v>
      </c>
      <c r="AT53" s="204" t="str">
        <f t="shared" si="106"/>
        <v>-</v>
      </c>
      <c r="AU53" s="204" t="str">
        <f t="shared" si="106"/>
        <v>-</v>
      </c>
      <c r="AV53" s="204" t="str">
        <f t="shared" si="106"/>
        <v>-</v>
      </c>
      <c r="AW53" s="204" t="str">
        <f t="shared" si="106"/>
        <v>-</v>
      </c>
      <c r="AX53" s="204" t="str">
        <f t="shared" si="106"/>
        <v>-</v>
      </c>
      <c r="AY53" s="204" t="str">
        <f t="shared" si="106"/>
        <v>-</v>
      </c>
      <c r="AZ53" s="204" t="str">
        <f t="shared" si="106"/>
        <v>-</v>
      </c>
      <c r="BA53" s="204" t="str">
        <f t="shared" si="106"/>
        <v>-</v>
      </c>
      <c r="BB53" s="204" t="str">
        <f t="shared" si="106"/>
        <v>-</v>
      </c>
      <c r="BC53" s="205" t="str">
        <f t="shared" si="106"/>
        <v>-</v>
      </c>
      <c r="BD53" s="208">
        <v>0.1</v>
      </c>
      <c r="BE53" s="204">
        <v>4</v>
      </c>
      <c r="BF53" s="204">
        <v>0.3</v>
      </c>
      <c r="BG53" s="204">
        <v>1</v>
      </c>
      <c r="BH53" s="204">
        <v>1.5</v>
      </c>
      <c r="BI53" s="205">
        <v>2.5</v>
      </c>
      <c r="BJ53" s="200"/>
    </row>
    <row r="54" spans="1:102" ht="14.45" hidden="1" customHeight="1" outlineLevel="1" x14ac:dyDescent="0.3">
      <c r="B54" s="201"/>
      <c r="P54" s="181" t="s">
        <v>1</v>
      </c>
      <c r="R54" s="202" t="s">
        <v>682</v>
      </c>
      <c r="S54" s="202" t="s">
        <v>682</v>
      </c>
      <c r="T54" s="203">
        <v>6</v>
      </c>
      <c r="U54" s="204">
        <v>21</v>
      </c>
      <c r="V54" s="204">
        <v>75</v>
      </c>
      <c r="W54" s="204">
        <v>75</v>
      </c>
      <c r="X54" s="204">
        <v>650</v>
      </c>
      <c r="Y54" s="205">
        <v>650</v>
      </c>
      <c r="Z54" s="203" t="s">
        <v>682</v>
      </c>
      <c r="AA54" s="204" t="s">
        <v>682</v>
      </c>
      <c r="AB54" s="204" t="s">
        <v>682</v>
      </c>
      <c r="AC54" s="204" t="s">
        <v>682</v>
      </c>
      <c r="AD54" s="204" t="s">
        <v>682</v>
      </c>
      <c r="AE54" s="204" t="s">
        <v>682</v>
      </c>
      <c r="AF54" s="204" t="s">
        <v>682</v>
      </c>
      <c r="AG54" s="204" t="s">
        <v>682</v>
      </c>
      <c r="AH54" s="204" t="s">
        <v>682</v>
      </c>
      <c r="AI54" s="204" t="s">
        <v>682</v>
      </c>
      <c r="AJ54" s="204" t="s">
        <v>682</v>
      </c>
      <c r="AK54" s="204" t="s">
        <v>682</v>
      </c>
      <c r="AL54" s="204" t="s">
        <v>682</v>
      </c>
      <c r="AM54" s="206" t="s">
        <v>682</v>
      </c>
      <c r="AN54" s="1403"/>
      <c r="AO54" s="1404"/>
      <c r="AP54" s="203" t="str">
        <f>Z54</f>
        <v>-</v>
      </c>
      <c r="AQ54" s="204" t="str">
        <f t="shared" si="106"/>
        <v>-</v>
      </c>
      <c r="AR54" s="204" t="str">
        <f t="shared" si="106"/>
        <v>-</v>
      </c>
      <c r="AS54" s="204" t="str">
        <f t="shared" si="106"/>
        <v>-</v>
      </c>
      <c r="AT54" s="204" t="str">
        <f t="shared" si="106"/>
        <v>-</v>
      </c>
      <c r="AU54" s="204" t="str">
        <f t="shared" si="106"/>
        <v>-</v>
      </c>
      <c r="AV54" s="204" t="str">
        <f t="shared" si="106"/>
        <v>-</v>
      </c>
      <c r="AW54" s="204" t="str">
        <f t="shared" si="106"/>
        <v>-</v>
      </c>
      <c r="AX54" s="204" t="str">
        <f t="shared" si="106"/>
        <v>-</v>
      </c>
      <c r="AY54" s="204" t="str">
        <f t="shared" si="106"/>
        <v>-</v>
      </c>
      <c r="AZ54" s="204" t="str">
        <f t="shared" si="106"/>
        <v>-</v>
      </c>
      <c r="BA54" s="204" t="str">
        <f t="shared" si="106"/>
        <v>-</v>
      </c>
      <c r="BB54" s="204" t="str">
        <f t="shared" si="106"/>
        <v>-</v>
      </c>
      <c r="BC54" s="205" t="str">
        <f t="shared" si="106"/>
        <v>-</v>
      </c>
      <c r="BD54" s="208">
        <v>0.1</v>
      </c>
      <c r="BE54" s="204">
        <v>7</v>
      </c>
      <c r="BF54" s="204">
        <v>0.3</v>
      </c>
      <c r="BG54" s="204">
        <v>2</v>
      </c>
      <c r="BH54" s="204">
        <v>1.5</v>
      </c>
      <c r="BI54" s="205">
        <v>2.5</v>
      </c>
      <c r="BJ54" s="200"/>
    </row>
    <row r="55" spans="1:102" hidden="1" outlineLevel="1" x14ac:dyDescent="0.3">
      <c r="B55" s="209"/>
      <c r="P55" s="181" t="s">
        <v>147</v>
      </c>
      <c r="R55" s="202" t="s">
        <v>682</v>
      </c>
      <c r="S55" s="202" t="s">
        <v>682</v>
      </c>
      <c r="T55" s="203">
        <v>6</v>
      </c>
      <c r="U55" s="204">
        <v>150</v>
      </c>
      <c r="V55" s="204">
        <v>580</v>
      </c>
      <c r="W55" s="204">
        <v>750</v>
      </c>
      <c r="X55" s="204">
        <v>1250</v>
      </c>
      <c r="Y55" s="205">
        <v>2100</v>
      </c>
      <c r="Z55" s="203" t="s">
        <v>682</v>
      </c>
      <c r="AA55" s="204" t="s">
        <v>682</v>
      </c>
      <c r="AB55" s="204" t="s">
        <v>682</v>
      </c>
      <c r="AC55" s="204" t="s">
        <v>682</v>
      </c>
      <c r="AD55" s="204" t="s">
        <v>682</v>
      </c>
      <c r="AE55" s="204" t="s">
        <v>682</v>
      </c>
      <c r="AF55" s="204" t="s">
        <v>682</v>
      </c>
      <c r="AG55" s="204" t="s">
        <v>682</v>
      </c>
      <c r="AH55" s="204" t="s">
        <v>682</v>
      </c>
      <c r="AI55" s="204" t="s">
        <v>682</v>
      </c>
      <c r="AJ55" s="204" t="s">
        <v>682</v>
      </c>
      <c r="AK55" s="204" t="s">
        <v>682</v>
      </c>
      <c r="AL55" s="204" t="s">
        <v>682</v>
      </c>
      <c r="AM55" s="206" t="s">
        <v>682</v>
      </c>
      <c r="AN55" s="1403"/>
      <c r="AO55" s="1404"/>
      <c r="AP55" s="203" t="str">
        <f>Z55</f>
        <v>-</v>
      </c>
      <c r="AQ55" s="204" t="str">
        <f t="shared" si="106"/>
        <v>-</v>
      </c>
      <c r="AR55" s="204" t="str">
        <f t="shared" si="106"/>
        <v>-</v>
      </c>
      <c r="AS55" s="204" t="str">
        <f t="shared" si="106"/>
        <v>-</v>
      </c>
      <c r="AT55" s="204" t="str">
        <f t="shared" si="106"/>
        <v>-</v>
      </c>
      <c r="AU55" s="204" t="str">
        <f t="shared" si="106"/>
        <v>-</v>
      </c>
      <c r="AV55" s="204" t="str">
        <f t="shared" si="106"/>
        <v>-</v>
      </c>
      <c r="AW55" s="204" t="str">
        <f t="shared" si="106"/>
        <v>-</v>
      </c>
      <c r="AX55" s="204" t="str">
        <f t="shared" si="106"/>
        <v>-</v>
      </c>
      <c r="AY55" s="204" t="str">
        <f t="shared" si="106"/>
        <v>-</v>
      </c>
      <c r="AZ55" s="204" t="str">
        <f t="shared" si="106"/>
        <v>-</v>
      </c>
      <c r="BA55" s="204" t="str">
        <f t="shared" si="106"/>
        <v>-</v>
      </c>
      <c r="BB55" s="204" t="str">
        <f t="shared" si="106"/>
        <v>-</v>
      </c>
      <c r="BC55" s="205" t="str">
        <f t="shared" si="106"/>
        <v>-</v>
      </c>
      <c r="BD55" s="208">
        <v>0.2</v>
      </c>
      <c r="BE55" s="204">
        <v>7</v>
      </c>
      <c r="BF55" s="204">
        <v>3</v>
      </c>
      <c r="BG55" s="204">
        <v>8</v>
      </c>
      <c r="BH55" s="204">
        <v>1.5</v>
      </c>
      <c r="BI55" s="205">
        <v>2.5</v>
      </c>
      <c r="BJ55" s="200"/>
    </row>
    <row r="56" spans="1:102" ht="15.75" hidden="1" outlineLevel="1" thickBot="1" x14ac:dyDescent="0.35">
      <c r="P56" s="181" t="s">
        <v>148</v>
      </c>
      <c r="R56" s="210" t="s">
        <v>682</v>
      </c>
      <c r="S56" s="210" t="s">
        <v>682</v>
      </c>
      <c r="T56" s="211">
        <v>9</v>
      </c>
      <c r="U56" s="212">
        <v>600</v>
      </c>
      <c r="V56" s="212">
        <v>600</v>
      </c>
      <c r="W56" s="212">
        <v>920</v>
      </c>
      <c r="X56" s="212">
        <v>2700</v>
      </c>
      <c r="Y56" s="213">
        <v>5300</v>
      </c>
      <c r="Z56" s="211" t="s">
        <v>682</v>
      </c>
      <c r="AA56" s="212" t="s">
        <v>682</v>
      </c>
      <c r="AB56" s="212" t="s">
        <v>682</v>
      </c>
      <c r="AC56" s="212" t="s">
        <v>682</v>
      </c>
      <c r="AD56" s="212" t="s">
        <v>682</v>
      </c>
      <c r="AE56" s="212" t="s">
        <v>682</v>
      </c>
      <c r="AF56" s="212" t="s">
        <v>682</v>
      </c>
      <c r="AG56" s="212" t="s">
        <v>682</v>
      </c>
      <c r="AH56" s="212" t="s">
        <v>682</v>
      </c>
      <c r="AI56" s="212" t="s">
        <v>682</v>
      </c>
      <c r="AJ56" s="212" t="s">
        <v>682</v>
      </c>
      <c r="AK56" s="212" t="s">
        <v>682</v>
      </c>
      <c r="AL56" s="212" t="s">
        <v>682</v>
      </c>
      <c r="AM56" s="214" t="s">
        <v>682</v>
      </c>
      <c r="AN56" s="1405"/>
      <c r="AO56" s="1406"/>
      <c r="AP56" s="211" t="str">
        <f>Z56</f>
        <v>-</v>
      </c>
      <c r="AQ56" s="212" t="str">
        <f t="shared" si="106"/>
        <v>-</v>
      </c>
      <c r="AR56" s="212" t="str">
        <f t="shared" si="106"/>
        <v>-</v>
      </c>
      <c r="AS56" s="212" t="str">
        <f t="shared" si="106"/>
        <v>-</v>
      </c>
      <c r="AT56" s="212" t="str">
        <f t="shared" si="106"/>
        <v>-</v>
      </c>
      <c r="AU56" s="212" t="str">
        <f t="shared" si="106"/>
        <v>-</v>
      </c>
      <c r="AV56" s="212" t="str">
        <f t="shared" si="106"/>
        <v>-</v>
      </c>
      <c r="AW56" s="212" t="str">
        <f t="shared" si="106"/>
        <v>-</v>
      </c>
      <c r="AX56" s="212" t="str">
        <f t="shared" si="106"/>
        <v>-</v>
      </c>
      <c r="AY56" s="212" t="str">
        <f t="shared" si="106"/>
        <v>-</v>
      </c>
      <c r="AZ56" s="212" t="str">
        <f t="shared" si="106"/>
        <v>-</v>
      </c>
      <c r="BA56" s="212" t="str">
        <f t="shared" si="106"/>
        <v>-</v>
      </c>
      <c r="BB56" s="212" t="str">
        <f t="shared" si="106"/>
        <v>-</v>
      </c>
      <c r="BC56" s="213" t="str">
        <f t="shared" si="106"/>
        <v>-</v>
      </c>
      <c r="BD56" s="216">
        <v>0.2</v>
      </c>
      <c r="BE56" s="212">
        <v>22</v>
      </c>
      <c r="BF56" s="212">
        <v>3</v>
      </c>
      <c r="BG56" s="212">
        <v>30</v>
      </c>
      <c r="BH56" s="212">
        <v>2</v>
      </c>
      <c r="BI56" s="213">
        <v>6.3</v>
      </c>
      <c r="BJ56" s="200"/>
    </row>
    <row r="57" spans="1:102" hidden="1" collapsed="1" x14ac:dyDescent="0.3"/>
    <row r="58" spans="1:102" hidden="1" x14ac:dyDescent="0.3"/>
    <row r="59" spans="1:102" s="175" customFormat="1" ht="15.75" hidden="1" outlineLevel="1" thickBot="1" x14ac:dyDescent="0.35">
      <c r="A59" s="799"/>
      <c r="O59" s="176" t="s">
        <v>593</v>
      </c>
      <c r="P59" s="177" t="s">
        <v>234</v>
      </c>
      <c r="Q59" s="177"/>
      <c r="R59" s="178" t="s">
        <v>233</v>
      </c>
      <c r="S59" s="179"/>
      <c r="T59" s="179"/>
      <c r="U59" s="179"/>
      <c r="V59" s="179"/>
      <c r="W59" s="179"/>
      <c r="X59" s="180"/>
      <c r="Y59" s="179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E59" s="179"/>
      <c r="BF59" s="179"/>
      <c r="BG59" s="179"/>
      <c r="BH59" s="179"/>
      <c r="BI59" s="179"/>
      <c r="BJ59" s="179"/>
      <c r="BM59" s="179"/>
      <c r="BN59" s="179"/>
      <c r="BO59" s="179"/>
      <c r="BP59" s="179"/>
      <c r="BQ59" s="179"/>
      <c r="BR59" s="179"/>
      <c r="BS59" s="179"/>
      <c r="BT59" s="179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</row>
    <row r="60" spans="1:102" s="175" customFormat="1" ht="75" hidden="1" outlineLevel="1" thickBot="1" x14ac:dyDescent="0.35">
      <c r="A60" s="799"/>
      <c r="P60" s="179"/>
      <c r="Q60" s="179"/>
      <c r="R60" s="182" t="s">
        <v>119</v>
      </c>
      <c r="S60" s="182" t="s">
        <v>120</v>
      </c>
      <c r="T60" s="183" t="s">
        <v>91</v>
      </c>
      <c r="U60" s="183" t="s">
        <v>85</v>
      </c>
      <c r="V60" s="183" t="s">
        <v>86</v>
      </c>
      <c r="W60" s="183" t="s">
        <v>87</v>
      </c>
      <c r="X60" s="183" t="s">
        <v>88</v>
      </c>
      <c r="Y60" s="184" t="s">
        <v>89</v>
      </c>
      <c r="Z60" s="185" t="s">
        <v>92</v>
      </c>
      <c r="AA60" s="183" t="s">
        <v>93</v>
      </c>
      <c r="AB60" s="183" t="s">
        <v>94</v>
      </c>
      <c r="AC60" s="183" t="s">
        <v>95</v>
      </c>
      <c r="AD60" s="183" t="s">
        <v>96</v>
      </c>
      <c r="AE60" s="183" t="s">
        <v>97</v>
      </c>
      <c r="AF60" s="183" t="s">
        <v>98</v>
      </c>
      <c r="AG60" s="183" t="s">
        <v>105</v>
      </c>
      <c r="AH60" s="183" t="s">
        <v>104</v>
      </c>
      <c r="AI60" s="183" t="s">
        <v>99</v>
      </c>
      <c r="AJ60" s="183" t="s">
        <v>100</v>
      </c>
      <c r="AK60" s="183" t="s">
        <v>101</v>
      </c>
      <c r="AL60" s="183" t="s">
        <v>102</v>
      </c>
      <c r="AM60" s="184" t="s">
        <v>103</v>
      </c>
      <c r="AN60" s="186"/>
      <c r="AO60" s="186"/>
      <c r="AP60" s="187" t="s">
        <v>92</v>
      </c>
      <c r="AQ60" s="188" t="s">
        <v>93</v>
      </c>
      <c r="AR60" s="188" t="s">
        <v>94</v>
      </c>
      <c r="AS60" s="188" t="s">
        <v>95</v>
      </c>
      <c r="AT60" s="188" t="s">
        <v>96</v>
      </c>
      <c r="AU60" s="188" t="s">
        <v>97</v>
      </c>
      <c r="AV60" s="188" t="s">
        <v>98</v>
      </c>
      <c r="AW60" s="188" t="s">
        <v>105</v>
      </c>
      <c r="AX60" s="188" t="s">
        <v>104</v>
      </c>
      <c r="AY60" s="188" t="s">
        <v>99</v>
      </c>
      <c r="AZ60" s="188" t="s">
        <v>100</v>
      </c>
      <c r="BA60" s="188" t="s">
        <v>101</v>
      </c>
      <c r="BB60" s="188" t="s">
        <v>102</v>
      </c>
      <c r="BC60" s="189" t="s">
        <v>103</v>
      </c>
      <c r="BD60" s="190" t="s">
        <v>50</v>
      </c>
      <c r="BE60" s="183" t="s">
        <v>51</v>
      </c>
      <c r="BF60" s="183" t="s">
        <v>52</v>
      </c>
      <c r="BG60" s="183" t="s">
        <v>117</v>
      </c>
      <c r="BH60" s="191" t="s">
        <v>4</v>
      </c>
      <c r="BI60" s="184" t="s">
        <v>54</v>
      </c>
      <c r="BJ60" s="192"/>
      <c r="BM60" s="179"/>
      <c r="BN60" s="179"/>
      <c r="BO60" s="179"/>
      <c r="BP60" s="179"/>
      <c r="BQ60" s="179"/>
      <c r="BR60" s="179"/>
      <c r="BS60" s="179"/>
      <c r="BT60" s="179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</row>
    <row r="61" spans="1:102" hidden="1" outlineLevel="1" x14ac:dyDescent="0.3">
      <c r="A61" s="433"/>
      <c r="P61" s="181" t="s">
        <v>146</v>
      </c>
      <c r="R61" s="193" t="s">
        <v>682</v>
      </c>
      <c r="S61" s="193" t="s">
        <v>682</v>
      </c>
      <c r="T61" s="194">
        <v>953.96</v>
      </c>
      <c r="U61" s="195">
        <v>38941.65</v>
      </c>
      <c r="V61" s="195">
        <v>34559.43</v>
      </c>
      <c r="W61" s="195">
        <v>34592.86</v>
      </c>
      <c r="X61" s="195">
        <v>48464.75</v>
      </c>
      <c r="Y61" s="196">
        <v>48464.75</v>
      </c>
      <c r="Z61" s="1437" t="s">
        <v>682</v>
      </c>
      <c r="AA61" s="1438" t="s">
        <v>682</v>
      </c>
      <c r="AB61" s="217">
        <v>50010</v>
      </c>
      <c r="AC61" s="217">
        <v>50150</v>
      </c>
      <c r="AD61" s="217">
        <v>50170</v>
      </c>
      <c r="AE61" s="1438" t="s">
        <v>682</v>
      </c>
      <c r="AF61" s="1438" t="s">
        <v>682</v>
      </c>
      <c r="AG61" s="195">
        <v>143.6</v>
      </c>
      <c r="AH61" s="217">
        <v>50050</v>
      </c>
      <c r="AI61" s="217">
        <v>25680</v>
      </c>
      <c r="AJ61" s="217">
        <v>20030</v>
      </c>
      <c r="AK61" s="217">
        <v>20060</v>
      </c>
      <c r="AL61" s="217">
        <v>15050</v>
      </c>
      <c r="AM61" s="218">
        <v>15050</v>
      </c>
      <c r="AN61" s="219"/>
      <c r="AO61" s="219"/>
      <c r="AP61" s="194" t="str">
        <f t="shared" ref="AP61:BC66" si="107">Z61</f>
        <v>-</v>
      </c>
      <c r="AQ61" s="195" t="str">
        <f t="shared" si="107"/>
        <v>-</v>
      </c>
      <c r="AR61" s="217">
        <f t="shared" si="107"/>
        <v>50010</v>
      </c>
      <c r="AS61" s="217">
        <f t="shared" si="107"/>
        <v>50150</v>
      </c>
      <c r="AT61" s="217">
        <f t="shared" si="107"/>
        <v>50170</v>
      </c>
      <c r="AU61" s="195" t="str">
        <f t="shared" si="107"/>
        <v>-</v>
      </c>
      <c r="AV61" s="195" t="str">
        <f t="shared" si="107"/>
        <v>-</v>
      </c>
      <c r="AW61" s="195">
        <f t="shared" si="107"/>
        <v>143.6</v>
      </c>
      <c r="AX61" s="217">
        <f t="shared" si="107"/>
        <v>50050</v>
      </c>
      <c r="AY61" s="217">
        <f t="shared" si="107"/>
        <v>25680</v>
      </c>
      <c r="AZ61" s="217">
        <f t="shared" si="107"/>
        <v>20030</v>
      </c>
      <c r="BA61" s="217">
        <f t="shared" si="107"/>
        <v>20060</v>
      </c>
      <c r="BB61" s="217">
        <f t="shared" si="107"/>
        <v>15050</v>
      </c>
      <c r="BC61" s="218">
        <f t="shared" si="107"/>
        <v>15050</v>
      </c>
      <c r="BD61" s="194">
        <v>143.6</v>
      </c>
      <c r="BE61" s="217">
        <v>50050</v>
      </c>
      <c r="BF61" s="217">
        <v>1930</v>
      </c>
      <c r="BG61" s="217">
        <v>125600</v>
      </c>
      <c r="BH61" s="195">
        <v>7378</v>
      </c>
      <c r="BI61" s="218">
        <v>278100</v>
      </c>
      <c r="BJ61" s="220"/>
    </row>
    <row r="62" spans="1:102" hidden="1" outlineLevel="1" x14ac:dyDescent="0.3">
      <c r="A62" s="433"/>
      <c r="B62" s="201"/>
      <c r="P62" s="181" t="s">
        <v>16</v>
      </c>
      <c r="R62" s="202" t="s">
        <v>682</v>
      </c>
      <c r="S62" s="202" t="s">
        <v>682</v>
      </c>
      <c r="T62" s="203">
        <v>6</v>
      </c>
      <c r="U62" s="204">
        <v>24</v>
      </c>
      <c r="V62" s="204">
        <v>111.69</v>
      </c>
      <c r="W62" s="204">
        <v>1002.14</v>
      </c>
      <c r="X62" s="204">
        <v>7890.64</v>
      </c>
      <c r="Y62" s="205">
        <v>5538.72</v>
      </c>
      <c r="Z62" s="203">
        <v>36.31</v>
      </c>
      <c r="AA62" s="204">
        <v>90.83</v>
      </c>
      <c r="AB62" s="204">
        <v>21.78</v>
      </c>
      <c r="AC62" s="204">
        <v>111.6</v>
      </c>
      <c r="AD62" s="221">
        <v>8191</v>
      </c>
      <c r="AE62" s="221">
        <v>178000</v>
      </c>
      <c r="AF62" s="221">
        <v>9753</v>
      </c>
      <c r="AG62" s="222">
        <v>0.1</v>
      </c>
      <c r="AH62" s="204">
        <v>9.16</v>
      </c>
      <c r="AI62" s="204">
        <v>29.86</v>
      </c>
      <c r="AJ62" s="204">
        <v>111.9</v>
      </c>
      <c r="AK62" s="204">
        <v>328.8</v>
      </c>
      <c r="AL62" s="221">
        <v>2443</v>
      </c>
      <c r="AM62" s="223">
        <v>2758</v>
      </c>
      <c r="AN62" s="224"/>
      <c r="AO62" s="224"/>
      <c r="AP62" s="203">
        <f t="shared" si="107"/>
        <v>36.31</v>
      </c>
      <c r="AQ62" s="204">
        <f t="shared" si="107"/>
        <v>90.83</v>
      </c>
      <c r="AR62" s="204">
        <f t="shared" si="107"/>
        <v>21.78</v>
      </c>
      <c r="AS62" s="204">
        <f t="shared" si="107"/>
        <v>111.6</v>
      </c>
      <c r="AT62" s="221">
        <f t="shared" si="107"/>
        <v>8191</v>
      </c>
      <c r="AU62" s="221">
        <f t="shared" si="107"/>
        <v>178000</v>
      </c>
      <c r="AV62" s="221">
        <f t="shared" si="107"/>
        <v>9753</v>
      </c>
      <c r="AW62" s="222">
        <f t="shared" si="107"/>
        <v>0.1</v>
      </c>
      <c r="AX62" s="204">
        <f t="shared" si="107"/>
        <v>9.16</v>
      </c>
      <c r="AY62" s="204">
        <f t="shared" si="107"/>
        <v>29.86</v>
      </c>
      <c r="AZ62" s="204">
        <f t="shared" si="107"/>
        <v>111.9</v>
      </c>
      <c r="BA62" s="204">
        <f t="shared" si="107"/>
        <v>328.8</v>
      </c>
      <c r="BB62" s="221">
        <f t="shared" si="107"/>
        <v>2443</v>
      </c>
      <c r="BC62" s="223">
        <f t="shared" si="107"/>
        <v>2758</v>
      </c>
      <c r="BD62" s="225">
        <v>0.1</v>
      </c>
      <c r="BE62" s="204">
        <v>9.16</v>
      </c>
      <c r="BF62" s="204">
        <v>0.32</v>
      </c>
      <c r="BG62" s="204">
        <v>6.36</v>
      </c>
      <c r="BH62" s="204">
        <v>1.51</v>
      </c>
      <c r="BI62" s="205">
        <v>3.72</v>
      </c>
      <c r="BJ62" s="200"/>
    </row>
    <row r="63" spans="1:102" ht="14.45" hidden="1" customHeight="1" outlineLevel="1" x14ac:dyDescent="0.3">
      <c r="A63" s="433"/>
      <c r="B63" s="201"/>
      <c r="P63" s="181" t="s">
        <v>1</v>
      </c>
      <c r="R63" s="202" t="s">
        <v>682</v>
      </c>
      <c r="S63" s="202" t="s">
        <v>682</v>
      </c>
      <c r="T63" s="203">
        <v>6</v>
      </c>
      <c r="U63" s="204">
        <v>24.03</v>
      </c>
      <c r="V63" s="204">
        <v>116.43</v>
      </c>
      <c r="W63" s="204">
        <v>1726.81</v>
      </c>
      <c r="X63" s="204">
        <v>8582.4</v>
      </c>
      <c r="Y63" s="205">
        <v>9369.0300000000007</v>
      </c>
      <c r="Z63" s="203">
        <v>36.340000000000003</v>
      </c>
      <c r="AA63" s="204">
        <v>90.87</v>
      </c>
      <c r="AB63" s="204">
        <v>21.8</v>
      </c>
      <c r="AC63" s="204">
        <v>111.8</v>
      </c>
      <c r="AD63" s="221">
        <v>8757</v>
      </c>
      <c r="AE63" s="221">
        <v>194000</v>
      </c>
      <c r="AF63" s="221">
        <v>194100</v>
      </c>
      <c r="AG63" s="222">
        <v>0.1</v>
      </c>
      <c r="AH63" s="204">
        <v>9.75</v>
      </c>
      <c r="AI63" s="204">
        <v>31.57</v>
      </c>
      <c r="AJ63" s="204">
        <v>128.9</v>
      </c>
      <c r="AK63" s="204">
        <v>601</v>
      </c>
      <c r="AL63" s="221">
        <v>2657</v>
      </c>
      <c r="AM63" s="223">
        <v>2909</v>
      </c>
      <c r="AN63" s="224"/>
      <c r="AO63" s="224"/>
      <c r="AP63" s="203">
        <f t="shared" si="107"/>
        <v>36.340000000000003</v>
      </c>
      <c r="AQ63" s="204">
        <f t="shared" si="107"/>
        <v>90.87</v>
      </c>
      <c r="AR63" s="204">
        <f t="shared" si="107"/>
        <v>21.8</v>
      </c>
      <c r="AS63" s="204">
        <f t="shared" si="107"/>
        <v>111.8</v>
      </c>
      <c r="AT63" s="221">
        <f t="shared" si="107"/>
        <v>8757</v>
      </c>
      <c r="AU63" s="221">
        <f t="shared" si="107"/>
        <v>194000</v>
      </c>
      <c r="AV63" s="221">
        <f t="shared" si="107"/>
        <v>194100</v>
      </c>
      <c r="AW63" s="222">
        <f t="shared" si="107"/>
        <v>0.1</v>
      </c>
      <c r="AX63" s="204">
        <f t="shared" si="107"/>
        <v>9.75</v>
      </c>
      <c r="AY63" s="204">
        <f t="shared" si="107"/>
        <v>31.57</v>
      </c>
      <c r="AZ63" s="204">
        <f t="shared" si="107"/>
        <v>128.9</v>
      </c>
      <c r="BA63" s="204">
        <f t="shared" si="107"/>
        <v>601</v>
      </c>
      <c r="BB63" s="221">
        <f t="shared" si="107"/>
        <v>2657</v>
      </c>
      <c r="BC63" s="223">
        <f t="shared" si="107"/>
        <v>2909</v>
      </c>
      <c r="BD63" s="225">
        <v>0.1</v>
      </c>
      <c r="BE63" s="204">
        <v>9.75</v>
      </c>
      <c r="BF63" s="204">
        <v>0.35</v>
      </c>
      <c r="BG63" s="204">
        <v>6.45</v>
      </c>
      <c r="BH63" s="204">
        <v>2.2400000000000002</v>
      </c>
      <c r="BI63" s="205">
        <v>3.72</v>
      </c>
      <c r="BJ63" s="200"/>
    </row>
    <row r="64" spans="1:102" hidden="1" outlineLevel="1" x14ac:dyDescent="0.3">
      <c r="A64" s="433"/>
      <c r="B64" s="209"/>
      <c r="P64" s="181" t="s">
        <v>147</v>
      </c>
      <c r="R64" s="202" t="s">
        <v>682</v>
      </c>
      <c r="S64" s="202" t="s">
        <v>682</v>
      </c>
      <c r="T64" s="203">
        <v>6</v>
      </c>
      <c r="U64" s="204">
        <v>1330.42</v>
      </c>
      <c r="V64" s="204">
        <v>34559.43</v>
      </c>
      <c r="W64" s="204">
        <v>34592.86</v>
      </c>
      <c r="X64" s="204">
        <v>48464.75</v>
      </c>
      <c r="Y64" s="205">
        <v>48464.75</v>
      </c>
      <c r="Z64" s="203">
        <v>411.7</v>
      </c>
      <c r="AA64" s="1435" t="s">
        <v>682</v>
      </c>
      <c r="AB64" s="221">
        <v>50010</v>
      </c>
      <c r="AC64" s="221">
        <v>50150</v>
      </c>
      <c r="AD64" s="221">
        <v>50170</v>
      </c>
      <c r="AE64" s="1435" t="s">
        <v>682</v>
      </c>
      <c r="AF64" s="1435" t="s">
        <v>682</v>
      </c>
      <c r="AG64" s="204">
        <v>0.7</v>
      </c>
      <c r="AH64" s="204">
        <v>125</v>
      </c>
      <c r="AI64" s="204">
        <v>406.7</v>
      </c>
      <c r="AJ64" s="221">
        <v>20030</v>
      </c>
      <c r="AK64" s="221">
        <v>20060</v>
      </c>
      <c r="AL64" s="221">
        <v>15050</v>
      </c>
      <c r="AM64" s="223">
        <v>15050</v>
      </c>
      <c r="AN64" s="224"/>
      <c r="AO64" s="224"/>
      <c r="AP64" s="203">
        <f t="shared" si="107"/>
        <v>411.7</v>
      </c>
      <c r="AQ64" s="204" t="str">
        <f t="shared" si="107"/>
        <v>-</v>
      </c>
      <c r="AR64" s="221">
        <f t="shared" si="107"/>
        <v>50010</v>
      </c>
      <c r="AS64" s="221">
        <f t="shared" si="107"/>
        <v>50150</v>
      </c>
      <c r="AT64" s="221">
        <f t="shared" si="107"/>
        <v>50170</v>
      </c>
      <c r="AU64" s="204" t="str">
        <f t="shared" si="107"/>
        <v>-</v>
      </c>
      <c r="AV64" s="204" t="str">
        <f t="shared" si="107"/>
        <v>-</v>
      </c>
      <c r="AW64" s="204">
        <f t="shared" si="107"/>
        <v>0.7</v>
      </c>
      <c r="AX64" s="204">
        <f t="shared" si="107"/>
        <v>125</v>
      </c>
      <c r="AY64" s="204">
        <f t="shared" si="107"/>
        <v>406.7</v>
      </c>
      <c r="AZ64" s="221">
        <f t="shared" si="107"/>
        <v>20030</v>
      </c>
      <c r="BA64" s="221">
        <f t="shared" si="107"/>
        <v>20060</v>
      </c>
      <c r="BB64" s="221">
        <f t="shared" si="107"/>
        <v>15050</v>
      </c>
      <c r="BC64" s="223">
        <f t="shared" si="107"/>
        <v>15050</v>
      </c>
      <c r="BD64" s="203">
        <v>0.7</v>
      </c>
      <c r="BE64" s="204">
        <v>125</v>
      </c>
      <c r="BF64" s="204">
        <v>3.21</v>
      </c>
      <c r="BG64" s="204">
        <v>74.94</v>
      </c>
      <c r="BH64" s="204">
        <v>43.48</v>
      </c>
      <c r="BI64" s="205">
        <v>29.56</v>
      </c>
      <c r="BJ64" s="200"/>
    </row>
    <row r="65" spans="1:102" ht="15.75" hidden="1" outlineLevel="1" thickBot="1" x14ac:dyDescent="0.35">
      <c r="A65" s="433"/>
      <c r="P65" s="181" t="s">
        <v>148</v>
      </c>
      <c r="R65" s="210" t="s">
        <v>682</v>
      </c>
      <c r="S65" s="210" t="s">
        <v>682</v>
      </c>
      <c r="T65" s="211">
        <v>9</v>
      </c>
      <c r="U65" s="212">
        <v>1357.03</v>
      </c>
      <c r="V65" s="212">
        <v>199867.7</v>
      </c>
      <c r="W65" s="212">
        <v>208645.78</v>
      </c>
      <c r="X65" s="212">
        <v>250568.98</v>
      </c>
      <c r="Y65" s="213">
        <v>250636.97</v>
      </c>
      <c r="Z65" s="211">
        <v>422.5</v>
      </c>
      <c r="AA65" s="1436" t="s">
        <v>682</v>
      </c>
      <c r="AB65" s="226">
        <v>195100</v>
      </c>
      <c r="AC65" s="226">
        <v>300800</v>
      </c>
      <c r="AD65" s="226">
        <v>304200</v>
      </c>
      <c r="AE65" s="1436" t="s">
        <v>682</v>
      </c>
      <c r="AF65" s="1436" t="s">
        <v>682</v>
      </c>
      <c r="AG65" s="212">
        <v>0.7</v>
      </c>
      <c r="AH65" s="212">
        <v>126.1</v>
      </c>
      <c r="AI65" s="212">
        <v>409.1</v>
      </c>
      <c r="AJ65" s="226">
        <v>112100</v>
      </c>
      <c r="AK65" s="226">
        <v>120400</v>
      </c>
      <c r="AL65" s="226">
        <v>91160</v>
      </c>
      <c r="AM65" s="227">
        <v>91190</v>
      </c>
      <c r="AN65" s="228"/>
      <c r="AO65" s="228"/>
      <c r="AP65" s="211">
        <f t="shared" si="107"/>
        <v>422.5</v>
      </c>
      <c r="AQ65" s="212" t="str">
        <f t="shared" si="107"/>
        <v>-</v>
      </c>
      <c r="AR65" s="226">
        <f t="shared" si="107"/>
        <v>195100</v>
      </c>
      <c r="AS65" s="226">
        <f t="shared" si="107"/>
        <v>300800</v>
      </c>
      <c r="AT65" s="226">
        <f t="shared" si="107"/>
        <v>304200</v>
      </c>
      <c r="AU65" s="212" t="str">
        <f t="shared" si="107"/>
        <v>-</v>
      </c>
      <c r="AV65" s="212" t="str">
        <f t="shared" si="107"/>
        <v>-</v>
      </c>
      <c r="AW65" s="212">
        <f t="shared" si="107"/>
        <v>0.7</v>
      </c>
      <c r="AX65" s="212">
        <f t="shared" si="107"/>
        <v>126.1</v>
      </c>
      <c r="AY65" s="212">
        <f t="shared" si="107"/>
        <v>409.1</v>
      </c>
      <c r="AZ65" s="226">
        <f t="shared" si="107"/>
        <v>112100</v>
      </c>
      <c r="BA65" s="226">
        <f t="shared" si="107"/>
        <v>120400</v>
      </c>
      <c r="BB65" s="226">
        <f t="shared" si="107"/>
        <v>91160</v>
      </c>
      <c r="BC65" s="227">
        <f t="shared" si="107"/>
        <v>91190</v>
      </c>
      <c r="BD65" s="211">
        <v>0.7</v>
      </c>
      <c r="BE65" s="212">
        <v>126.1</v>
      </c>
      <c r="BF65" s="212">
        <v>3.21</v>
      </c>
      <c r="BG65" s="212">
        <v>76.63</v>
      </c>
      <c r="BH65" s="212">
        <v>43.48</v>
      </c>
      <c r="BI65" s="213">
        <v>29.56</v>
      </c>
      <c r="BJ65" s="200"/>
    </row>
    <row r="66" spans="1:102" hidden="1" outlineLevel="1" x14ac:dyDescent="0.3">
      <c r="A66" s="433"/>
      <c r="P66" s="229" t="s">
        <v>238</v>
      </c>
      <c r="Q66" s="229"/>
      <c r="Z66" s="230">
        <v>626.12</v>
      </c>
      <c r="AA66" s="231">
        <v>341.22</v>
      </c>
      <c r="AB66" s="230">
        <v>187.83</v>
      </c>
      <c r="AC66" s="230">
        <v>114.41</v>
      </c>
      <c r="AD66" s="230">
        <v>50.74</v>
      </c>
      <c r="AE66" s="230">
        <v>20.98</v>
      </c>
      <c r="AF66" s="230">
        <v>2.15</v>
      </c>
      <c r="AG66" s="230">
        <v>2373.06</v>
      </c>
      <c r="AH66" s="230">
        <v>1066.04</v>
      </c>
      <c r="AI66" s="230">
        <v>1391.47</v>
      </c>
      <c r="AJ66" s="230">
        <v>841.71</v>
      </c>
      <c r="AK66" s="230">
        <v>388.02</v>
      </c>
      <c r="AL66" s="230">
        <v>137.16999999999999</v>
      </c>
      <c r="AM66" s="230">
        <v>11.05</v>
      </c>
      <c r="AN66" s="230"/>
      <c r="AO66" s="230"/>
      <c r="AP66" s="230">
        <f t="shared" si="107"/>
        <v>626.12</v>
      </c>
      <c r="AQ66" s="230">
        <f t="shared" si="107"/>
        <v>341.22</v>
      </c>
      <c r="AR66" s="230">
        <f t="shared" si="107"/>
        <v>187.83</v>
      </c>
      <c r="AS66" s="230">
        <f t="shared" si="107"/>
        <v>114.41</v>
      </c>
      <c r="AT66" s="230">
        <f t="shared" si="107"/>
        <v>50.74</v>
      </c>
      <c r="AU66" s="230">
        <f t="shared" si="107"/>
        <v>20.98</v>
      </c>
      <c r="AV66" s="230">
        <f t="shared" si="107"/>
        <v>2.15</v>
      </c>
      <c r="AW66" s="230">
        <f t="shared" si="107"/>
        <v>2373.06</v>
      </c>
      <c r="AX66" s="230">
        <f t="shared" si="107"/>
        <v>1066.04</v>
      </c>
      <c r="AY66" s="230">
        <f t="shared" si="107"/>
        <v>1391.47</v>
      </c>
      <c r="AZ66" s="230">
        <f t="shared" si="107"/>
        <v>841.71</v>
      </c>
      <c r="BA66" s="230">
        <f t="shared" si="107"/>
        <v>388.02</v>
      </c>
      <c r="BB66" s="230">
        <f t="shared" si="107"/>
        <v>137.16999999999999</v>
      </c>
      <c r="BC66" s="230">
        <f t="shared" si="107"/>
        <v>11.05</v>
      </c>
      <c r="BD66" s="232">
        <v>2373.06</v>
      </c>
      <c r="BE66" s="232">
        <v>1066.04</v>
      </c>
      <c r="BF66" s="232">
        <v>486</v>
      </c>
      <c r="BG66" s="232">
        <v>544.61</v>
      </c>
      <c r="BH66" s="232">
        <v>13645.95</v>
      </c>
      <c r="BI66" s="232">
        <v>597.25</v>
      </c>
      <c r="BJ66" s="232"/>
    </row>
    <row r="67" spans="1:102" hidden="1" outlineLevel="1" x14ac:dyDescent="0.3">
      <c r="A67" s="433"/>
    </row>
    <row r="68" spans="1:102" hidden="1" outlineLevel="1" x14ac:dyDescent="0.3">
      <c r="A68" s="433"/>
      <c r="R68" s="181" t="s">
        <v>235</v>
      </c>
    </row>
    <row r="69" spans="1:102" hidden="1" outlineLevel="1" x14ac:dyDescent="0.3">
      <c r="A69" s="433"/>
      <c r="R69" s="181" t="s">
        <v>236</v>
      </c>
    </row>
    <row r="70" spans="1:102" hidden="1" outlineLevel="1" x14ac:dyDescent="0.3">
      <c r="A70" s="433"/>
      <c r="R70" s="181" t="s">
        <v>237</v>
      </c>
    </row>
    <row r="71" spans="1:102" hidden="1" collapsed="1" x14ac:dyDescent="0.3">
      <c r="A71" s="433"/>
    </row>
    <row r="72" spans="1:102" hidden="1" x14ac:dyDescent="0.3">
      <c r="A72" s="433"/>
    </row>
    <row r="73" spans="1:102" s="175" customFormat="1" ht="15.75" hidden="1" outlineLevel="1" thickBot="1" x14ac:dyDescent="0.35">
      <c r="A73" s="799"/>
      <c r="O73" s="176" t="s">
        <v>592</v>
      </c>
      <c r="P73" s="177" t="s">
        <v>234</v>
      </c>
      <c r="Q73" s="177"/>
      <c r="R73" s="178" t="s">
        <v>233</v>
      </c>
      <c r="S73" s="179"/>
      <c r="T73" s="179"/>
      <c r="U73" s="179"/>
      <c r="V73" s="179"/>
      <c r="W73" s="179"/>
      <c r="X73" s="180"/>
      <c r="Y73" s="179"/>
      <c r="Z73" s="181"/>
      <c r="AA73" s="181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1"/>
      <c r="AM73" s="181"/>
      <c r="AN73" s="181"/>
      <c r="AO73" s="181"/>
      <c r="AP73" s="181"/>
      <c r="AQ73" s="181"/>
      <c r="AR73" s="181"/>
      <c r="AS73" s="181"/>
      <c r="AT73" s="181"/>
      <c r="AU73" s="181"/>
      <c r="AV73" s="181"/>
      <c r="AW73" s="181"/>
      <c r="AX73" s="181"/>
      <c r="AY73" s="181"/>
      <c r="AZ73" s="181"/>
      <c r="BA73" s="181"/>
      <c r="BB73" s="181"/>
      <c r="BC73" s="181"/>
      <c r="BE73" s="179"/>
      <c r="BF73" s="179"/>
      <c r="BG73" s="179"/>
      <c r="BH73" s="179"/>
      <c r="BI73" s="179"/>
      <c r="BJ73" s="179"/>
      <c r="BM73" s="179"/>
      <c r="BN73" s="179"/>
      <c r="BO73" s="179"/>
      <c r="BP73" s="179"/>
      <c r="BQ73" s="179"/>
      <c r="BR73" s="179"/>
      <c r="BS73" s="179"/>
      <c r="BT73" s="179"/>
      <c r="BU73" s="181"/>
      <c r="BV73" s="181"/>
      <c r="BW73" s="181"/>
      <c r="BX73" s="181"/>
      <c r="BY73" s="181"/>
      <c r="BZ73" s="181"/>
      <c r="CA73" s="181"/>
      <c r="CB73" s="181"/>
      <c r="CC73" s="181"/>
      <c r="CD73" s="181"/>
      <c r="CE73" s="181"/>
      <c r="CF73" s="181"/>
      <c r="CG73" s="181"/>
      <c r="CH73" s="181"/>
      <c r="CI73" s="181"/>
      <c r="CJ73" s="181"/>
      <c r="CK73" s="181"/>
      <c r="CL73" s="181"/>
      <c r="CM73" s="181"/>
      <c r="CN73" s="181"/>
      <c r="CO73" s="181"/>
      <c r="CP73" s="181"/>
      <c r="CQ73" s="181"/>
      <c r="CR73" s="181"/>
      <c r="CS73" s="181"/>
      <c r="CT73" s="181"/>
      <c r="CU73" s="181"/>
      <c r="CV73" s="181"/>
      <c r="CW73" s="181"/>
      <c r="CX73" s="181"/>
    </row>
    <row r="74" spans="1:102" s="175" customFormat="1" ht="75" hidden="1" outlineLevel="1" thickBot="1" x14ac:dyDescent="0.35">
      <c r="A74" s="799"/>
      <c r="P74" s="179"/>
      <c r="Q74" s="179"/>
      <c r="R74" s="182" t="s">
        <v>119</v>
      </c>
      <c r="S74" s="182" t="s">
        <v>120</v>
      </c>
      <c r="T74" s="183" t="s">
        <v>91</v>
      </c>
      <c r="U74" s="183" t="s">
        <v>85</v>
      </c>
      <c r="V74" s="183" t="s">
        <v>86</v>
      </c>
      <c r="W74" s="183" t="s">
        <v>87</v>
      </c>
      <c r="X74" s="183" t="s">
        <v>88</v>
      </c>
      <c r="Y74" s="184" t="s">
        <v>89</v>
      </c>
      <c r="Z74" s="185" t="s">
        <v>92</v>
      </c>
      <c r="AA74" s="183" t="s">
        <v>93</v>
      </c>
      <c r="AB74" s="183" t="s">
        <v>94</v>
      </c>
      <c r="AC74" s="183" t="s">
        <v>95</v>
      </c>
      <c r="AD74" s="183" t="s">
        <v>96</v>
      </c>
      <c r="AE74" s="183" t="s">
        <v>97</v>
      </c>
      <c r="AF74" s="183" t="s">
        <v>98</v>
      </c>
      <c r="AG74" s="183" t="s">
        <v>105</v>
      </c>
      <c r="AH74" s="183" t="s">
        <v>104</v>
      </c>
      <c r="AI74" s="183" t="s">
        <v>99</v>
      </c>
      <c r="AJ74" s="183" t="s">
        <v>100</v>
      </c>
      <c r="AK74" s="183" t="s">
        <v>101</v>
      </c>
      <c r="AL74" s="183" t="s">
        <v>102</v>
      </c>
      <c r="AM74" s="184" t="s">
        <v>103</v>
      </c>
      <c r="AN74" s="186"/>
      <c r="AO74" s="186"/>
      <c r="AP74" s="187" t="s">
        <v>92</v>
      </c>
      <c r="AQ74" s="188" t="s">
        <v>93</v>
      </c>
      <c r="AR74" s="188" t="s">
        <v>94</v>
      </c>
      <c r="AS74" s="188" t="s">
        <v>95</v>
      </c>
      <c r="AT74" s="188" t="s">
        <v>96</v>
      </c>
      <c r="AU74" s="188" t="s">
        <v>97</v>
      </c>
      <c r="AV74" s="188" t="s">
        <v>98</v>
      </c>
      <c r="AW74" s="188" t="s">
        <v>105</v>
      </c>
      <c r="AX74" s="188" t="s">
        <v>104</v>
      </c>
      <c r="AY74" s="188" t="s">
        <v>99</v>
      </c>
      <c r="AZ74" s="188" t="s">
        <v>100</v>
      </c>
      <c r="BA74" s="188" t="s">
        <v>101</v>
      </c>
      <c r="BB74" s="188" t="s">
        <v>102</v>
      </c>
      <c r="BC74" s="189" t="s">
        <v>103</v>
      </c>
      <c r="BD74" s="190" t="s">
        <v>50</v>
      </c>
      <c r="BE74" s="183" t="s">
        <v>51</v>
      </c>
      <c r="BF74" s="183" t="s">
        <v>52</v>
      </c>
      <c r="BG74" s="183" t="s">
        <v>117</v>
      </c>
      <c r="BH74" s="191" t="s">
        <v>4</v>
      </c>
      <c r="BI74" s="184" t="s">
        <v>54</v>
      </c>
      <c r="BJ74" s="192"/>
      <c r="BM74" s="179"/>
      <c r="BN74" s="179"/>
      <c r="BO74" s="179"/>
      <c r="BP74" s="179"/>
      <c r="BQ74" s="179"/>
      <c r="BR74" s="179"/>
      <c r="BS74" s="179"/>
      <c r="BT74" s="179"/>
      <c r="BU74" s="181"/>
      <c r="BV74" s="181"/>
      <c r="BW74" s="181"/>
      <c r="BX74" s="181"/>
      <c r="BY74" s="181"/>
      <c r="BZ74" s="181"/>
      <c r="CA74" s="181"/>
      <c r="CB74" s="181"/>
      <c r="CC74" s="181"/>
      <c r="CD74" s="181"/>
      <c r="CE74" s="181"/>
      <c r="CF74" s="181"/>
      <c r="CG74" s="181"/>
      <c r="CH74" s="181"/>
      <c r="CI74" s="181"/>
      <c r="CJ74" s="181"/>
      <c r="CK74" s="181"/>
      <c r="CL74" s="181"/>
      <c r="CM74" s="181"/>
      <c r="CN74" s="181"/>
      <c r="CO74" s="181"/>
      <c r="CP74" s="181"/>
      <c r="CQ74" s="181"/>
      <c r="CR74" s="181"/>
      <c r="CS74" s="181"/>
      <c r="CT74" s="181"/>
      <c r="CU74" s="181"/>
      <c r="CV74" s="181"/>
      <c r="CW74" s="181"/>
      <c r="CX74" s="181"/>
    </row>
    <row r="75" spans="1:102" hidden="1" outlineLevel="1" x14ac:dyDescent="0.3">
      <c r="A75" s="433"/>
      <c r="P75" s="181" t="s">
        <v>146</v>
      </c>
      <c r="R75" s="233" t="s">
        <v>682</v>
      </c>
      <c r="S75" s="233" t="s">
        <v>682</v>
      </c>
      <c r="T75" s="234">
        <v>105</v>
      </c>
      <c r="U75" s="235">
        <v>105</v>
      </c>
      <c r="V75" s="235">
        <v>75</v>
      </c>
      <c r="W75" s="235">
        <v>75</v>
      </c>
      <c r="X75" s="235">
        <v>650</v>
      </c>
      <c r="Y75" s="236">
        <v>650</v>
      </c>
      <c r="Z75" s="234" t="s">
        <v>682</v>
      </c>
      <c r="AA75" s="235" t="s">
        <v>682</v>
      </c>
      <c r="AB75" s="235" t="s">
        <v>682</v>
      </c>
      <c r="AC75" s="235" t="s">
        <v>682</v>
      </c>
      <c r="AD75" s="235" t="s">
        <v>682</v>
      </c>
      <c r="AE75" s="235" t="s">
        <v>682</v>
      </c>
      <c r="AF75" s="235" t="s">
        <v>682</v>
      </c>
      <c r="AG75" s="235" t="s">
        <v>682</v>
      </c>
      <c r="AH75" s="235" t="s">
        <v>682</v>
      </c>
      <c r="AI75" s="235" t="s">
        <v>682</v>
      </c>
      <c r="AJ75" s="235" t="s">
        <v>682</v>
      </c>
      <c r="AK75" s="235" t="s">
        <v>682</v>
      </c>
      <c r="AL75" s="235" t="s">
        <v>682</v>
      </c>
      <c r="AM75" s="236" t="s">
        <v>682</v>
      </c>
      <c r="AN75" s="237"/>
      <c r="AO75" s="237"/>
      <c r="AP75" s="234" t="str">
        <f t="shared" ref="AP75:AP77" si="108">Z75</f>
        <v>-</v>
      </c>
      <c r="AQ75" s="235" t="str">
        <f t="shared" ref="AQ75:AQ77" si="109">AA75</f>
        <v>-</v>
      </c>
      <c r="AR75" s="235" t="str">
        <f t="shared" ref="AR75:AR77" si="110">AB75</f>
        <v>-</v>
      </c>
      <c r="AS75" s="235" t="str">
        <f t="shared" ref="AS75:AS77" si="111">AC75</f>
        <v>-</v>
      </c>
      <c r="AT75" s="235" t="str">
        <f t="shared" ref="AT75:AT77" si="112">AD75</f>
        <v>-</v>
      </c>
      <c r="AU75" s="235" t="str">
        <f t="shared" ref="AU75:AU77" si="113">AE75</f>
        <v>-</v>
      </c>
      <c r="AV75" s="235" t="str">
        <f t="shared" ref="AV75:AV77" si="114">AF75</f>
        <v>-</v>
      </c>
      <c r="AW75" s="235" t="str">
        <f t="shared" ref="AW75:AW77" si="115">AG75</f>
        <v>-</v>
      </c>
      <c r="AX75" s="235" t="str">
        <f t="shared" ref="AX75:AX77" si="116">AH75</f>
        <v>-</v>
      </c>
      <c r="AY75" s="235" t="str">
        <f t="shared" ref="AY75:AY77" si="117">AI75</f>
        <v>-</v>
      </c>
      <c r="AZ75" s="235" t="str">
        <f t="shared" ref="AZ75:AZ77" si="118">AJ75</f>
        <v>-</v>
      </c>
      <c r="BA75" s="235" t="str">
        <f t="shared" ref="BA75:BA77" si="119">AK75</f>
        <v>-</v>
      </c>
      <c r="BB75" s="235" t="str">
        <f t="shared" ref="BB75:BB77" si="120">AL75</f>
        <v>-</v>
      </c>
      <c r="BC75" s="236" t="str">
        <f t="shared" ref="BC75:BC77" si="121">AM75</f>
        <v>-</v>
      </c>
      <c r="BD75" s="234">
        <v>11</v>
      </c>
      <c r="BE75" s="235">
        <v>6</v>
      </c>
      <c r="BF75" s="235">
        <v>7.8</v>
      </c>
      <c r="BG75" s="235">
        <v>1.9</v>
      </c>
      <c r="BH75" s="235">
        <v>6.7</v>
      </c>
      <c r="BI75" s="236">
        <v>3.7</v>
      </c>
      <c r="BJ75" s="232"/>
    </row>
    <row r="76" spans="1:102" hidden="1" outlineLevel="1" x14ac:dyDescent="0.3">
      <c r="A76" s="433"/>
      <c r="B76" s="201"/>
      <c r="P76" s="181" t="s">
        <v>16</v>
      </c>
      <c r="R76" s="238" t="s">
        <v>682</v>
      </c>
      <c r="S76" s="238" t="s">
        <v>682</v>
      </c>
      <c r="T76" s="239">
        <v>105</v>
      </c>
      <c r="U76" s="240">
        <v>105</v>
      </c>
      <c r="V76" s="240">
        <v>75</v>
      </c>
      <c r="W76" s="240">
        <v>75</v>
      </c>
      <c r="X76" s="240">
        <v>650</v>
      </c>
      <c r="Y76" s="241">
        <v>650</v>
      </c>
      <c r="Z76" s="239" t="s">
        <v>682</v>
      </c>
      <c r="AA76" s="240" t="s">
        <v>682</v>
      </c>
      <c r="AB76" s="240" t="s">
        <v>682</v>
      </c>
      <c r="AC76" s="240" t="s">
        <v>682</v>
      </c>
      <c r="AD76" s="240" t="s">
        <v>682</v>
      </c>
      <c r="AE76" s="240" t="s">
        <v>682</v>
      </c>
      <c r="AF76" s="240" t="s">
        <v>682</v>
      </c>
      <c r="AG76" s="240" t="s">
        <v>682</v>
      </c>
      <c r="AH76" s="240" t="s">
        <v>682</v>
      </c>
      <c r="AI76" s="240" t="s">
        <v>682</v>
      </c>
      <c r="AJ76" s="240" t="s">
        <v>682</v>
      </c>
      <c r="AK76" s="240" t="s">
        <v>682</v>
      </c>
      <c r="AL76" s="240" t="s">
        <v>682</v>
      </c>
      <c r="AM76" s="241" t="s">
        <v>682</v>
      </c>
      <c r="AN76" s="242"/>
      <c r="AO76" s="242"/>
      <c r="AP76" s="239" t="str">
        <f t="shared" si="108"/>
        <v>-</v>
      </c>
      <c r="AQ76" s="240" t="str">
        <f t="shared" si="109"/>
        <v>-</v>
      </c>
      <c r="AR76" s="240" t="str">
        <f t="shared" si="110"/>
        <v>-</v>
      </c>
      <c r="AS76" s="240" t="str">
        <f t="shared" si="111"/>
        <v>-</v>
      </c>
      <c r="AT76" s="240" t="str">
        <f t="shared" si="112"/>
        <v>-</v>
      </c>
      <c r="AU76" s="240" t="str">
        <f t="shared" si="113"/>
        <v>-</v>
      </c>
      <c r="AV76" s="240" t="str">
        <f t="shared" si="114"/>
        <v>-</v>
      </c>
      <c r="AW76" s="240" t="str">
        <f t="shared" si="115"/>
        <v>-</v>
      </c>
      <c r="AX76" s="240" t="str">
        <f t="shared" si="116"/>
        <v>-</v>
      </c>
      <c r="AY76" s="240" t="str">
        <f t="shared" si="117"/>
        <v>-</v>
      </c>
      <c r="AZ76" s="240" t="str">
        <f t="shared" si="118"/>
        <v>-</v>
      </c>
      <c r="BA76" s="240" t="str">
        <f t="shared" si="119"/>
        <v>-</v>
      </c>
      <c r="BB76" s="240" t="str">
        <f t="shared" si="120"/>
        <v>-</v>
      </c>
      <c r="BC76" s="241" t="str">
        <f t="shared" si="121"/>
        <v>-</v>
      </c>
      <c r="BD76" s="239">
        <v>6.4</v>
      </c>
      <c r="BE76" s="240">
        <v>3.6</v>
      </c>
      <c r="BF76" s="240">
        <v>4.7</v>
      </c>
      <c r="BG76" s="240">
        <v>1.1000000000000001</v>
      </c>
      <c r="BH76" s="240">
        <v>4</v>
      </c>
      <c r="BI76" s="241">
        <v>3.7</v>
      </c>
      <c r="BJ76" s="232"/>
    </row>
    <row r="77" spans="1:102" ht="14.45" hidden="1" customHeight="1" outlineLevel="1" thickBot="1" x14ac:dyDescent="0.35">
      <c r="A77" s="433"/>
      <c r="B77" s="201"/>
      <c r="P77" s="181" t="s">
        <v>1</v>
      </c>
      <c r="R77" s="243" t="s">
        <v>682</v>
      </c>
      <c r="S77" s="243" t="s">
        <v>682</v>
      </c>
      <c r="T77" s="244">
        <v>105</v>
      </c>
      <c r="U77" s="245">
        <v>105</v>
      </c>
      <c r="V77" s="245">
        <v>75</v>
      </c>
      <c r="W77" s="245">
        <v>75</v>
      </c>
      <c r="X77" s="245">
        <v>650</v>
      </c>
      <c r="Y77" s="246">
        <v>650</v>
      </c>
      <c r="Z77" s="244" t="s">
        <v>682</v>
      </c>
      <c r="AA77" s="245" t="s">
        <v>682</v>
      </c>
      <c r="AB77" s="245" t="s">
        <v>682</v>
      </c>
      <c r="AC77" s="245" t="s">
        <v>682</v>
      </c>
      <c r="AD77" s="245" t="s">
        <v>682</v>
      </c>
      <c r="AE77" s="245" t="s">
        <v>682</v>
      </c>
      <c r="AF77" s="245" t="s">
        <v>682</v>
      </c>
      <c r="AG77" s="245" t="s">
        <v>682</v>
      </c>
      <c r="AH77" s="245" t="s">
        <v>682</v>
      </c>
      <c r="AI77" s="245" t="s">
        <v>682</v>
      </c>
      <c r="AJ77" s="245" t="s">
        <v>682</v>
      </c>
      <c r="AK77" s="245" t="s">
        <v>682</v>
      </c>
      <c r="AL77" s="245" t="s">
        <v>682</v>
      </c>
      <c r="AM77" s="246" t="s">
        <v>682</v>
      </c>
      <c r="AN77" s="247"/>
      <c r="AO77" s="247"/>
      <c r="AP77" s="244" t="str">
        <f t="shared" si="108"/>
        <v>-</v>
      </c>
      <c r="AQ77" s="245" t="str">
        <f t="shared" si="109"/>
        <v>-</v>
      </c>
      <c r="AR77" s="245" t="str">
        <f t="shared" si="110"/>
        <v>-</v>
      </c>
      <c r="AS77" s="245" t="str">
        <f t="shared" si="111"/>
        <v>-</v>
      </c>
      <c r="AT77" s="245" t="str">
        <f t="shared" si="112"/>
        <v>-</v>
      </c>
      <c r="AU77" s="245" t="str">
        <f t="shared" si="113"/>
        <v>-</v>
      </c>
      <c r="AV77" s="245" t="str">
        <f t="shared" si="114"/>
        <v>-</v>
      </c>
      <c r="AW77" s="245" t="str">
        <f t="shared" si="115"/>
        <v>-</v>
      </c>
      <c r="AX77" s="245" t="str">
        <f t="shared" si="116"/>
        <v>-</v>
      </c>
      <c r="AY77" s="245" t="str">
        <f t="shared" si="117"/>
        <v>-</v>
      </c>
      <c r="AZ77" s="245" t="str">
        <f t="shared" si="118"/>
        <v>-</v>
      </c>
      <c r="BA77" s="245" t="str">
        <f t="shared" si="119"/>
        <v>-</v>
      </c>
      <c r="BB77" s="245" t="str">
        <f t="shared" si="120"/>
        <v>-</v>
      </c>
      <c r="BC77" s="246" t="str">
        <f t="shared" si="121"/>
        <v>-</v>
      </c>
      <c r="BD77" s="244">
        <v>14</v>
      </c>
      <c r="BE77" s="245">
        <v>8.5</v>
      </c>
      <c r="BF77" s="245">
        <v>12</v>
      </c>
      <c r="BG77" s="245">
        <v>2</v>
      </c>
      <c r="BH77" s="245">
        <v>8</v>
      </c>
      <c r="BI77" s="246">
        <v>7.2</v>
      </c>
      <c r="BJ77" s="232"/>
    </row>
    <row r="78" spans="1:102" hidden="1" outlineLevel="1" x14ac:dyDescent="0.3">
      <c r="A78" s="433"/>
    </row>
    <row r="79" spans="1:102" hidden="1" collapsed="1" x14ac:dyDescent="0.3">
      <c r="A79" s="433"/>
    </row>
    <row r="80" spans="1:102" hidden="1" x14ac:dyDescent="0.3">
      <c r="A80" s="433"/>
    </row>
    <row r="81" spans="1:62" hidden="1" x14ac:dyDescent="0.3">
      <c r="A81" s="433"/>
    </row>
    <row r="82" spans="1:62" hidden="1" x14ac:dyDescent="0.3">
      <c r="A82" s="433"/>
    </row>
    <row r="83" spans="1:62" ht="15.75" hidden="1" outlineLevel="1" thickBot="1" x14ac:dyDescent="0.35">
      <c r="A83" s="433"/>
      <c r="O83" s="248" t="s">
        <v>241</v>
      </c>
      <c r="P83" s="248" t="s">
        <v>242</v>
      </c>
      <c r="Q83" s="248"/>
    </row>
    <row r="84" spans="1:62" ht="75" hidden="1" outlineLevel="1" thickBot="1" x14ac:dyDescent="0.4">
      <c r="A84" s="433"/>
      <c r="P84" s="249"/>
      <c r="Q84" s="249"/>
      <c r="R84" s="250" t="s">
        <v>119</v>
      </c>
      <c r="S84" s="251" t="s">
        <v>120</v>
      </c>
      <c r="T84" s="252" t="s">
        <v>91</v>
      </c>
      <c r="U84" s="253" t="s">
        <v>85</v>
      </c>
      <c r="V84" s="253" t="s">
        <v>86</v>
      </c>
      <c r="W84" s="253" t="s">
        <v>87</v>
      </c>
      <c r="X84" s="253" t="s">
        <v>88</v>
      </c>
      <c r="Y84" s="254" t="s">
        <v>89</v>
      </c>
      <c r="Z84" s="255" t="s">
        <v>92</v>
      </c>
      <c r="AA84" s="253" t="s">
        <v>93</v>
      </c>
      <c r="AB84" s="253" t="s">
        <v>94</v>
      </c>
      <c r="AC84" s="253" t="s">
        <v>95</v>
      </c>
      <c r="AD84" s="253" t="s">
        <v>96</v>
      </c>
      <c r="AE84" s="253" t="s">
        <v>97</v>
      </c>
      <c r="AF84" s="253" t="s">
        <v>98</v>
      </c>
      <c r="AG84" s="253" t="s">
        <v>105</v>
      </c>
      <c r="AH84" s="253" t="s">
        <v>104</v>
      </c>
      <c r="AI84" s="253" t="s">
        <v>99</v>
      </c>
      <c r="AJ84" s="253" t="s">
        <v>100</v>
      </c>
      <c r="AK84" s="253" t="s">
        <v>101</v>
      </c>
      <c r="AL84" s="253" t="s">
        <v>102</v>
      </c>
      <c r="AM84" s="184" t="s">
        <v>103</v>
      </c>
      <c r="AN84" s="186"/>
      <c r="AO84" s="186"/>
      <c r="AP84" s="252" t="s">
        <v>92</v>
      </c>
      <c r="AQ84" s="253" t="s">
        <v>93</v>
      </c>
      <c r="AR84" s="253" t="s">
        <v>94</v>
      </c>
      <c r="AS84" s="253" t="s">
        <v>95</v>
      </c>
      <c r="AT84" s="253" t="s">
        <v>96</v>
      </c>
      <c r="AU84" s="253" t="s">
        <v>97</v>
      </c>
      <c r="AV84" s="253" t="s">
        <v>98</v>
      </c>
      <c r="AW84" s="253" t="s">
        <v>105</v>
      </c>
      <c r="AX84" s="253" t="s">
        <v>104</v>
      </c>
      <c r="AY84" s="253" t="s">
        <v>99</v>
      </c>
      <c r="AZ84" s="253" t="s">
        <v>100</v>
      </c>
      <c r="BA84" s="253" t="s">
        <v>101</v>
      </c>
      <c r="BB84" s="253" t="s">
        <v>102</v>
      </c>
      <c r="BC84" s="254" t="s">
        <v>103</v>
      </c>
      <c r="BD84" s="252" t="s">
        <v>50</v>
      </c>
      <c r="BE84" s="253" t="s">
        <v>51</v>
      </c>
      <c r="BF84" s="253" t="s">
        <v>52</v>
      </c>
      <c r="BG84" s="253" t="s">
        <v>117</v>
      </c>
      <c r="BH84" s="253" t="s">
        <v>4</v>
      </c>
      <c r="BI84" s="254" t="s">
        <v>54</v>
      </c>
      <c r="BJ84" s="192"/>
    </row>
    <row r="85" spans="1:62" hidden="1" outlineLevel="1" x14ac:dyDescent="0.3">
      <c r="A85" s="433"/>
      <c r="P85" s="259" t="s">
        <v>190</v>
      </c>
      <c r="Q85" s="259"/>
      <c r="R85" s="260">
        <v>4000</v>
      </c>
      <c r="S85" s="261">
        <v>3900</v>
      </c>
      <c r="T85" s="1329" t="s">
        <v>682</v>
      </c>
      <c r="U85" s="262">
        <v>100</v>
      </c>
      <c r="V85" s="262">
        <v>390</v>
      </c>
      <c r="W85" s="1336" t="s">
        <v>682</v>
      </c>
      <c r="X85" s="1336" t="s">
        <v>682</v>
      </c>
      <c r="Y85" s="778" t="s">
        <v>682</v>
      </c>
      <c r="Z85" s="194" t="s">
        <v>682</v>
      </c>
      <c r="AA85" s="264">
        <v>4</v>
      </c>
      <c r="AB85" s="264">
        <v>36</v>
      </c>
      <c r="AC85" s="264">
        <v>336</v>
      </c>
      <c r="AD85" s="264">
        <v>1940</v>
      </c>
      <c r="AE85" s="264">
        <v>920</v>
      </c>
      <c r="AF85" s="264" t="s">
        <v>682</v>
      </c>
      <c r="AG85" s="264" t="s">
        <v>682</v>
      </c>
      <c r="AH85" s="264" t="s">
        <v>682</v>
      </c>
      <c r="AI85" s="264">
        <v>64</v>
      </c>
      <c r="AJ85" s="264">
        <v>56</v>
      </c>
      <c r="AK85" s="264">
        <v>460</v>
      </c>
      <c r="AL85" s="264">
        <v>280</v>
      </c>
      <c r="AM85" s="196" t="s">
        <v>682</v>
      </c>
      <c r="AN85" s="198"/>
      <c r="AO85" s="198"/>
      <c r="AP85" s="194" t="str">
        <f>Z85</f>
        <v>-</v>
      </c>
      <c r="AQ85" s="195">
        <f t="shared" ref="AQ85:BC100" si="122">AA85</f>
        <v>4</v>
      </c>
      <c r="AR85" s="195">
        <f t="shared" si="122"/>
        <v>36</v>
      </c>
      <c r="AS85" s="195">
        <f t="shared" si="122"/>
        <v>336</v>
      </c>
      <c r="AT85" s="195">
        <f t="shared" si="122"/>
        <v>1940</v>
      </c>
      <c r="AU85" s="195">
        <f t="shared" si="122"/>
        <v>920</v>
      </c>
      <c r="AV85" s="195" t="str">
        <f t="shared" si="122"/>
        <v>-</v>
      </c>
      <c r="AW85" s="195" t="str">
        <f t="shared" si="122"/>
        <v>-</v>
      </c>
      <c r="AX85" s="195" t="str">
        <f t="shared" si="122"/>
        <v>-</v>
      </c>
      <c r="AY85" s="195">
        <f t="shared" si="122"/>
        <v>64</v>
      </c>
      <c r="AZ85" s="195">
        <f t="shared" si="122"/>
        <v>56</v>
      </c>
      <c r="BA85" s="195">
        <f t="shared" si="122"/>
        <v>460</v>
      </c>
      <c r="BB85" s="195">
        <f t="shared" si="122"/>
        <v>280</v>
      </c>
      <c r="BC85" s="196" t="str">
        <f t="shared" si="122"/>
        <v>-</v>
      </c>
      <c r="BD85" s="265">
        <v>0.16200000000000001</v>
      </c>
      <c r="BE85" s="266">
        <v>19</v>
      </c>
      <c r="BF85" s="266">
        <v>0.7</v>
      </c>
      <c r="BG85" s="266">
        <v>11.1</v>
      </c>
      <c r="BH85" s="266">
        <v>10</v>
      </c>
      <c r="BI85" s="267">
        <v>6</v>
      </c>
      <c r="BJ85" s="268"/>
    </row>
    <row r="86" spans="1:62" hidden="1" outlineLevel="1" x14ac:dyDescent="0.3">
      <c r="A86" s="433"/>
      <c r="P86" s="259" t="s">
        <v>191</v>
      </c>
      <c r="Q86" s="259"/>
      <c r="R86" s="269">
        <v>7800</v>
      </c>
      <c r="S86" s="270">
        <v>7600</v>
      </c>
      <c r="T86" s="1330" t="s">
        <v>682</v>
      </c>
      <c r="U86" s="204">
        <v>190</v>
      </c>
      <c r="V86" s="204">
        <v>740</v>
      </c>
      <c r="W86" s="1337" t="s">
        <v>682</v>
      </c>
      <c r="X86" s="1337" t="s">
        <v>682</v>
      </c>
      <c r="Y86" s="784" t="s">
        <v>682</v>
      </c>
      <c r="Z86" s="203" t="s">
        <v>682</v>
      </c>
      <c r="AA86" s="271">
        <v>7.625</v>
      </c>
      <c r="AB86" s="271">
        <v>68.625</v>
      </c>
      <c r="AC86" s="271">
        <v>640.5</v>
      </c>
      <c r="AD86" s="271">
        <v>3698.125</v>
      </c>
      <c r="AE86" s="271">
        <v>1753.75</v>
      </c>
      <c r="AF86" s="271" t="s">
        <v>682</v>
      </c>
      <c r="AG86" s="271" t="s">
        <v>682</v>
      </c>
      <c r="AH86" s="271" t="s">
        <v>682</v>
      </c>
      <c r="AI86" s="271">
        <v>122</v>
      </c>
      <c r="AJ86" s="271">
        <v>106.75</v>
      </c>
      <c r="AK86" s="271">
        <v>876.875</v>
      </c>
      <c r="AL86" s="271">
        <v>533.75</v>
      </c>
      <c r="AM86" s="205" t="s">
        <v>682</v>
      </c>
      <c r="AN86" s="207"/>
      <c r="AO86" s="207"/>
      <c r="AP86" s="203" t="str">
        <f t="shared" ref="AP86:BC118" si="123">Z86</f>
        <v>-</v>
      </c>
      <c r="AQ86" s="204">
        <f t="shared" si="122"/>
        <v>7.625</v>
      </c>
      <c r="AR86" s="204">
        <f t="shared" si="122"/>
        <v>68.625</v>
      </c>
      <c r="AS86" s="204">
        <f t="shared" si="122"/>
        <v>640.5</v>
      </c>
      <c r="AT86" s="204">
        <f t="shared" si="122"/>
        <v>3698.125</v>
      </c>
      <c r="AU86" s="204">
        <f t="shared" si="122"/>
        <v>1753.75</v>
      </c>
      <c r="AV86" s="204" t="str">
        <f t="shared" si="122"/>
        <v>-</v>
      </c>
      <c r="AW86" s="204" t="str">
        <f t="shared" si="122"/>
        <v>-</v>
      </c>
      <c r="AX86" s="204" t="str">
        <f t="shared" si="122"/>
        <v>-</v>
      </c>
      <c r="AY86" s="204">
        <f t="shared" si="122"/>
        <v>122</v>
      </c>
      <c r="AZ86" s="204">
        <f t="shared" si="122"/>
        <v>106.75</v>
      </c>
      <c r="BA86" s="204">
        <f t="shared" si="122"/>
        <v>876.875</v>
      </c>
      <c r="BB86" s="204">
        <f t="shared" si="122"/>
        <v>533.75</v>
      </c>
      <c r="BC86" s="205" t="str">
        <f t="shared" si="122"/>
        <v>-</v>
      </c>
      <c r="BD86" s="272">
        <v>0.31</v>
      </c>
      <c r="BE86" s="273">
        <v>36.1</v>
      </c>
      <c r="BF86" s="273">
        <v>1.33</v>
      </c>
      <c r="BG86" s="273">
        <v>21.09</v>
      </c>
      <c r="BH86" s="273">
        <v>19</v>
      </c>
      <c r="BI86" s="274">
        <v>11.4</v>
      </c>
      <c r="BJ86" s="275"/>
    </row>
    <row r="87" spans="1:62" hidden="1" outlineLevel="1" x14ac:dyDescent="0.3">
      <c r="A87" s="433"/>
      <c r="P87" s="259" t="s">
        <v>192</v>
      </c>
      <c r="Q87" s="259"/>
      <c r="R87" s="269">
        <v>2800</v>
      </c>
      <c r="S87" s="270">
        <v>2800</v>
      </c>
      <c r="T87" s="1330" t="s">
        <v>682</v>
      </c>
      <c r="U87" s="204">
        <v>70</v>
      </c>
      <c r="V87" s="204">
        <v>270</v>
      </c>
      <c r="W87" s="1337" t="s">
        <v>682</v>
      </c>
      <c r="X87" s="1337" t="s">
        <v>682</v>
      </c>
      <c r="Y87" s="784" t="s">
        <v>682</v>
      </c>
      <c r="Z87" s="203" t="s">
        <v>682</v>
      </c>
      <c r="AA87" s="276">
        <v>2.8</v>
      </c>
      <c r="AB87" s="276">
        <v>25.3</v>
      </c>
      <c r="AC87" s="276">
        <v>236.3</v>
      </c>
      <c r="AD87" s="276">
        <v>1364</v>
      </c>
      <c r="AE87" s="276">
        <v>646.9</v>
      </c>
      <c r="AF87" s="276" t="s">
        <v>682</v>
      </c>
      <c r="AG87" s="276" t="s">
        <v>682</v>
      </c>
      <c r="AH87" s="276" t="s">
        <v>682</v>
      </c>
      <c r="AI87" s="276">
        <v>45</v>
      </c>
      <c r="AJ87" s="276">
        <v>39.4</v>
      </c>
      <c r="AK87" s="276">
        <v>323.39999999999998</v>
      </c>
      <c r="AL87" s="276">
        <v>196.9</v>
      </c>
      <c r="AM87" s="205" t="s">
        <v>682</v>
      </c>
      <c r="AN87" s="207"/>
      <c r="AO87" s="207"/>
      <c r="AP87" s="203" t="str">
        <f t="shared" si="123"/>
        <v>-</v>
      </c>
      <c r="AQ87" s="204">
        <f t="shared" si="122"/>
        <v>2.8</v>
      </c>
      <c r="AR87" s="204">
        <f t="shared" si="122"/>
        <v>25.3</v>
      </c>
      <c r="AS87" s="204">
        <f t="shared" si="122"/>
        <v>236.3</v>
      </c>
      <c r="AT87" s="204">
        <f t="shared" si="122"/>
        <v>1364</v>
      </c>
      <c r="AU87" s="204">
        <f t="shared" si="122"/>
        <v>646.9</v>
      </c>
      <c r="AV87" s="204" t="str">
        <f t="shared" si="122"/>
        <v>-</v>
      </c>
      <c r="AW87" s="204" t="str">
        <f t="shared" si="122"/>
        <v>-</v>
      </c>
      <c r="AX87" s="204" t="str">
        <f t="shared" si="122"/>
        <v>-</v>
      </c>
      <c r="AY87" s="204">
        <f t="shared" si="122"/>
        <v>45</v>
      </c>
      <c r="AZ87" s="204">
        <f t="shared" si="122"/>
        <v>39.4</v>
      </c>
      <c r="BA87" s="204">
        <f t="shared" si="122"/>
        <v>323.39999999999998</v>
      </c>
      <c r="BB87" s="204">
        <f t="shared" si="122"/>
        <v>196.9</v>
      </c>
      <c r="BC87" s="205" t="str">
        <f t="shared" si="122"/>
        <v>-</v>
      </c>
      <c r="BD87" s="272">
        <v>0.12</v>
      </c>
      <c r="BE87" s="273">
        <v>14</v>
      </c>
      <c r="BF87" s="273">
        <v>0.53500000000000003</v>
      </c>
      <c r="BG87" s="273">
        <v>8.35</v>
      </c>
      <c r="BH87" s="273">
        <v>7.5</v>
      </c>
      <c r="BI87" s="274">
        <v>4.5</v>
      </c>
      <c r="BJ87" s="275"/>
    </row>
    <row r="88" spans="1:62" hidden="1" outlineLevel="1" x14ac:dyDescent="0.3">
      <c r="A88" s="433"/>
      <c r="P88" s="259" t="s">
        <v>193</v>
      </c>
      <c r="Q88" s="259"/>
      <c r="R88" s="269">
        <v>20000</v>
      </c>
      <c r="S88" s="270">
        <v>19000</v>
      </c>
      <c r="T88" s="1330" t="s">
        <v>682</v>
      </c>
      <c r="U88" s="204">
        <v>490</v>
      </c>
      <c r="V88" s="204">
        <v>1900</v>
      </c>
      <c r="W88" s="1337" t="s">
        <v>682</v>
      </c>
      <c r="X88" s="1337" t="s">
        <v>682</v>
      </c>
      <c r="Y88" s="784" t="s">
        <v>682</v>
      </c>
      <c r="Z88" s="203" t="s">
        <v>682</v>
      </c>
      <c r="AA88" s="276">
        <v>19.899999999999999</v>
      </c>
      <c r="AB88" s="276">
        <v>179.3</v>
      </c>
      <c r="AC88" s="276">
        <v>1673</v>
      </c>
      <c r="AD88" s="276">
        <v>9662</v>
      </c>
      <c r="AE88" s="276">
        <v>4582</v>
      </c>
      <c r="AF88" s="276" t="s">
        <v>682</v>
      </c>
      <c r="AG88" s="276" t="s">
        <v>682</v>
      </c>
      <c r="AH88" s="276" t="s">
        <v>682</v>
      </c>
      <c r="AI88" s="276">
        <v>318.8</v>
      </c>
      <c r="AJ88" s="276">
        <v>278.89999999999998</v>
      </c>
      <c r="AK88" s="276">
        <v>2291</v>
      </c>
      <c r="AL88" s="276">
        <v>1395</v>
      </c>
      <c r="AM88" s="205" t="s">
        <v>682</v>
      </c>
      <c r="AN88" s="207"/>
      <c r="AO88" s="207"/>
      <c r="AP88" s="203" t="str">
        <f t="shared" si="123"/>
        <v>-</v>
      </c>
      <c r="AQ88" s="204">
        <f t="shared" si="122"/>
        <v>19.899999999999999</v>
      </c>
      <c r="AR88" s="204">
        <f t="shared" si="122"/>
        <v>179.3</v>
      </c>
      <c r="AS88" s="204">
        <f t="shared" si="122"/>
        <v>1673</v>
      </c>
      <c r="AT88" s="204">
        <f t="shared" si="122"/>
        <v>9662</v>
      </c>
      <c r="AU88" s="204">
        <f t="shared" si="122"/>
        <v>4582</v>
      </c>
      <c r="AV88" s="204" t="str">
        <f t="shared" si="122"/>
        <v>-</v>
      </c>
      <c r="AW88" s="204" t="str">
        <f t="shared" si="122"/>
        <v>-</v>
      </c>
      <c r="AX88" s="204" t="str">
        <f t="shared" si="122"/>
        <v>-</v>
      </c>
      <c r="AY88" s="204">
        <f t="shared" si="122"/>
        <v>318.8</v>
      </c>
      <c r="AZ88" s="204">
        <f t="shared" si="122"/>
        <v>278.89999999999998</v>
      </c>
      <c r="BA88" s="204">
        <f t="shared" si="122"/>
        <v>2291</v>
      </c>
      <c r="BB88" s="204">
        <f t="shared" si="122"/>
        <v>1395</v>
      </c>
      <c r="BC88" s="205" t="str">
        <f t="shared" si="122"/>
        <v>-</v>
      </c>
      <c r="BD88" s="272">
        <v>0.85</v>
      </c>
      <c r="BE88" s="273">
        <v>10</v>
      </c>
      <c r="BF88" s="273">
        <v>3.65</v>
      </c>
      <c r="BG88" s="273">
        <v>57</v>
      </c>
      <c r="BH88" s="273">
        <v>50</v>
      </c>
      <c r="BI88" s="274">
        <v>32</v>
      </c>
      <c r="BJ88" s="275"/>
    </row>
    <row r="89" spans="1:62" hidden="1" outlineLevel="1" x14ac:dyDescent="0.3">
      <c r="A89" s="433"/>
      <c r="P89" s="259" t="s">
        <v>194</v>
      </c>
      <c r="Q89" s="259"/>
      <c r="R89" s="269">
        <v>20000</v>
      </c>
      <c r="S89" s="270">
        <v>19000</v>
      </c>
      <c r="T89" s="1330" t="s">
        <v>682</v>
      </c>
      <c r="U89" s="204">
        <v>490</v>
      </c>
      <c r="V89" s="204">
        <v>1900</v>
      </c>
      <c r="W89" s="1337" t="s">
        <v>682</v>
      </c>
      <c r="X89" s="1337" t="s">
        <v>682</v>
      </c>
      <c r="Y89" s="784" t="s">
        <v>682</v>
      </c>
      <c r="Z89" s="203" t="s">
        <v>682</v>
      </c>
      <c r="AA89" s="277">
        <v>19.8</v>
      </c>
      <c r="AB89" s="277">
        <v>178.2</v>
      </c>
      <c r="AC89" s="277">
        <v>1663</v>
      </c>
      <c r="AD89" s="277">
        <v>9603</v>
      </c>
      <c r="AE89" s="277">
        <v>4554</v>
      </c>
      <c r="AF89" s="277" t="s">
        <v>682</v>
      </c>
      <c r="AG89" s="277" t="s">
        <v>682</v>
      </c>
      <c r="AH89" s="277" t="s">
        <v>682</v>
      </c>
      <c r="AI89" s="277">
        <v>316.8</v>
      </c>
      <c r="AJ89" s="277">
        <v>277.2</v>
      </c>
      <c r="AK89" s="277">
        <v>2277</v>
      </c>
      <c r="AL89" s="277">
        <v>1386</v>
      </c>
      <c r="AM89" s="205" t="s">
        <v>682</v>
      </c>
      <c r="AN89" s="207"/>
      <c r="AO89" s="207"/>
      <c r="AP89" s="203" t="str">
        <f t="shared" si="123"/>
        <v>-</v>
      </c>
      <c r="AQ89" s="204">
        <f t="shared" si="122"/>
        <v>19.8</v>
      </c>
      <c r="AR89" s="204">
        <f t="shared" si="122"/>
        <v>178.2</v>
      </c>
      <c r="AS89" s="204">
        <f t="shared" si="122"/>
        <v>1663</v>
      </c>
      <c r="AT89" s="204">
        <f t="shared" si="122"/>
        <v>9603</v>
      </c>
      <c r="AU89" s="204">
        <f t="shared" si="122"/>
        <v>4554</v>
      </c>
      <c r="AV89" s="204" t="str">
        <f t="shared" si="122"/>
        <v>-</v>
      </c>
      <c r="AW89" s="204" t="str">
        <f t="shared" si="122"/>
        <v>-</v>
      </c>
      <c r="AX89" s="204" t="str">
        <f t="shared" si="122"/>
        <v>-</v>
      </c>
      <c r="AY89" s="204">
        <f t="shared" si="122"/>
        <v>316.8</v>
      </c>
      <c r="AZ89" s="204">
        <f t="shared" si="122"/>
        <v>277.2</v>
      </c>
      <c r="BA89" s="204">
        <f t="shared" si="122"/>
        <v>2277</v>
      </c>
      <c r="BB89" s="204">
        <f t="shared" si="122"/>
        <v>1386</v>
      </c>
      <c r="BC89" s="205" t="str">
        <f t="shared" si="122"/>
        <v>-</v>
      </c>
      <c r="BD89" s="272">
        <v>0.81</v>
      </c>
      <c r="BE89" s="273">
        <v>94.5</v>
      </c>
      <c r="BF89" s="273">
        <v>3.7</v>
      </c>
      <c r="BG89" s="273">
        <v>55.5</v>
      </c>
      <c r="BH89" s="273">
        <v>47</v>
      </c>
      <c r="BI89" s="274">
        <v>29.5</v>
      </c>
      <c r="BJ89" s="275"/>
    </row>
    <row r="90" spans="1:62" hidden="1" outlineLevel="1" x14ac:dyDescent="0.3">
      <c r="A90" s="433"/>
      <c r="P90" s="259" t="s">
        <v>195</v>
      </c>
      <c r="Q90" s="259"/>
      <c r="R90" s="269">
        <v>20000</v>
      </c>
      <c r="S90" s="270">
        <v>20000</v>
      </c>
      <c r="T90" s="1331" t="s">
        <v>682</v>
      </c>
      <c r="U90" s="204">
        <v>1000</v>
      </c>
      <c r="V90" s="204">
        <v>20000</v>
      </c>
      <c r="W90" s="1337" t="s">
        <v>682</v>
      </c>
      <c r="X90" s="1337" t="s">
        <v>682</v>
      </c>
      <c r="Y90" s="784" t="s">
        <v>682</v>
      </c>
      <c r="Z90" s="203" t="s">
        <v>682</v>
      </c>
      <c r="AA90" s="277">
        <v>360</v>
      </c>
      <c r="AB90" s="277">
        <v>3240</v>
      </c>
      <c r="AC90" s="277">
        <v>30240</v>
      </c>
      <c r="AD90" s="277">
        <v>174600</v>
      </c>
      <c r="AE90" s="277">
        <v>82800</v>
      </c>
      <c r="AF90" s="277" t="s">
        <v>682</v>
      </c>
      <c r="AG90" s="277" t="s">
        <v>682</v>
      </c>
      <c r="AH90" s="277" t="s">
        <v>682</v>
      </c>
      <c r="AI90" s="277">
        <v>5760</v>
      </c>
      <c r="AJ90" s="277">
        <v>5040</v>
      </c>
      <c r="AK90" s="277">
        <v>41400</v>
      </c>
      <c r="AL90" s="277">
        <v>25200</v>
      </c>
      <c r="AM90" s="205" t="s">
        <v>682</v>
      </c>
      <c r="AN90" s="207"/>
      <c r="AO90" s="207"/>
      <c r="AP90" s="203" t="str">
        <f t="shared" si="123"/>
        <v>-</v>
      </c>
      <c r="AQ90" s="204">
        <f t="shared" si="122"/>
        <v>360</v>
      </c>
      <c r="AR90" s="204">
        <f t="shared" si="122"/>
        <v>3240</v>
      </c>
      <c r="AS90" s="204">
        <f t="shared" si="122"/>
        <v>30240</v>
      </c>
      <c r="AT90" s="204">
        <f t="shared" si="122"/>
        <v>174600</v>
      </c>
      <c r="AU90" s="204">
        <f t="shared" si="122"/>
        <v>82800</v>
      </c>
      <c r="AV90" s="204" t="str">
        <f t="shared" si="122"/>
        <v>-</v>
      </c>
      <c r="AW90" s="204" t="str">
        <f t="shared" si="122"/>
        <v>-</v>
      </c>
      <c r="AX90" s="204" t="str">
        <f t="shared" si="122"/>
        <v>-</v>
      </c>
      <c r="AY90" s="204">
        <f t="shared" si="122"/>
        <v>5760</v>
      </c>
      <c r="AZ90" s="204">
        <f t="shared" si="122"/>
        <v>5040</v>
      </c>
      <c r="BA90" s="204">
        <f t="shared" si="122"/>
        <v>41400</v>
      </c>
      <c r="BB90" s="204">
        <f t="shared" si="122"/>
        <v>25200</v>
      </c>
      <c r="BC90" s="205" t="str">
        <f t="shared" si="122"/>
        <v>-</v>
      </c>
      <c r="BD90" s="279">
        <v>14</v>
      </c>
      <c r="BE90" s="280">
        <v>3000</v>
      </c>
      <c r="BF90" s="280">
        <v>63</v>
      </c>
      <c r="BG90" s="280">
        <v>4000</v>
      </c>
      <c r="BH90" s="280">
        <v>800</v>
      </c>
      <c r="BI90" s="281">
        <v>540</v>
      </c>
      <c r="BJ90" s="282"/>
    </row>
    <row r="91" spans="1:62" hidden="1" outlineLevel="1" x14ac:dyDescent="0.3">
      <c r="A91" s="433"/>
      <c r="P91" s="259" t="s">
        <v>196</v>
      </c>
      <c r="Q91" s="259"/>
      <c r="R91" s="269">
        <v>20000</v>
      </c>
      <c r="S91" s="270">
        <v>20000</v>
      </c>
      <c r="T91" s="1330" t="s">
        <v>682</v>
      </c>
      <c r="U91" s="204">
        <v>1000</v>
      </c>
      <c r="V91" s="204">
        <v>20000</v>
      </c>
      <c r="W91" s="1337" t="s">
        <v>682</v>
      </c>
      <c r="X91" s="1337" t="s">
        <v>682</v>
      </c>
      <c r="Y91" s="784" t="s">
        <v>682</v>
      </c>
      <c r="Z91" s="203" t="s">
        <v>682</v>
      </c>
      <c r="AA91" s="277">
        <v>360</v>
      </c>
      <c r="AB91" s="277">
        <v>3240</v>
      </c>
      <c r="AC91" s="277">
        <v>30240</v>
      </c>
      <c r="AD91" s="277">
        <v>174600</v>
      </c>
      <c r="AE91" s="277">
        <v>82800</v>
      </c>
      <c r="AF91" s="277" t="s">
        <v>682</v>
      </c>
      <c r="AG91" s="277" t="s">
        <v>682</v>
      </c>
      <c r="AH91" s="277" t="s">
        <v>682</v>
      </c>
      <c r="AI91" s="277">
        <v>5760</v>
      </c>
      <c r="AJ91" s="277">
        <v>5040</v>
      </c>
      <c r="AK91" s="277">
        <v>41400</v>
      </c>
      <c r="AL91" s="277">
        <v>25200</v>
      </c>
      <c r="AM91" s="205" t="s">
        <v>682</v>
      </c>
      <c r="AN91" s="207"/>
      <c r="AO91" s="207"/>
      <c r="AP91" s="203" t="str">
        <f t="shared" si="123"/>
        <v>-</v>
      </c>
      <c r="AQ91" s="204">
        <f t="shared" si="122"/>
        <v>360</v>
      </c>
      <c r="AR91" s="204">
        <f t="shared" si="122"/>
        <v>3240</v>
      </c>
      <c r="AS91" s="204">
        <f t="shared" si="122"/>
        <v>30240</v>
      </c>
      <c r="AT91" s="204">
        <f t="shared" si="122"/>
        <v>174600</v>
      </c>
      <c r="AU91" s="204">
        <f t="shared" si="122"/>
        <v>82800</v>
      </c>
      <c r="AV91" s="204" t="str">
        <f t="shared" si="122"/>
        <v>-</v>
      </c>
      <c r="AW91" s="204" t="str">
        <f t="shared" si="122"/>
        <v>-</v>
      </c>
      <c r="AX91" s="204" t="str">
        <f t="shared" si="122"/>
        <v>-</v>
      </c>
      <c r="AY91" s="204">
        <f t="shared" si="122"/>
        <v>5760</v>
      </c>
      <c r="AZ91" s="204">
        <f t="shared" si="122"/>
        <v>5040</v>
      </c>
      <c r="BA91" s="204">
        <f t="shared" si="122"/>
        <v>41400</v>
      </c>
      <c r="BB91" s="204">
        <f t="shared" si="122"/>
        <v>25200</v>
      </c>
      <c r="BC91" s="205" t="str">
        <f t="shared" si="122"/>
        <v>-</v>
      </c>
      <c r="BD91" s="272">
        <v>7</v>
      </c>
      <c r="BE91" s="273">
        <v>840</v>
      </c>
      <c r="BF91" s="273">
        <v>32</v>
      </c>
      <c r="BG91" s="273">
        <v>475</v>
      </c>
      <c r="BH91" s="273">
        <v>440</v>
      </c>
      <c r="BI91" s="274">
        <v>260</v>
      </c>
      <c r="BJ91" s="275"/>
    </row>
    <row r="92" spans="1:62" hidden="1" outlineLevel="1" x14ac:dyDescent="0.3">
      <c r="A92" s="433"/>
      <c r="P92" s="259" t="s">
        <v>197</v>
      </c>
      <c r="Q92" s="259"/>
      <c r="R92" s="283">
        <v>3200</v>
      </c>
      <c r="S92" s="270">
        <v>3100</v>
      </c>
      <c r="T92" s="1332" t="s">
        <v>682</v>
      </c>
      <c r="U92" s="204">
        <v>80</v>
      </c>
      <c r="V92" s="204">
        <v>310</v>
      </c>
      <c r="W92" s="1337" t="s">
        <v>682</v>
      </c>
      <c r="X92" s="1337" t="s">
        <v>682</v>
      </c>
      <c r="Y92" s="784" t="s">
        <v>682</v>
      </c>
      <c r="Z92" s="203" t="s">
        <v>682</v>
      </c>
      <c r="AA92" s="277">
        <v>3.2</v>
      </c>
      <c r="AB92" s="277">
        <v>28.7</v>
      </c>
      <c r="AC92" s="277">
        <v>267.8</v>
      </c>
      <c r="AD92" s="277">
        <v>1546</v>
      </c>
      <c r="AE92" s="277">
        <v>733.1</v>
      </c>
      <c r="AF92" s="277" t="s">
        <v>682</v>
      </c>
      <c r="AG92" s="277" t="s">
        <v>682</v>
      </c>
      <c r="AH92" s="277" t="s">
        <v>682</v>
      </c>
      <c r="AI92" s="277">
        <v>51</v>
      </c>
      <c r="AJ92" s="277">
        <v>44.6</v>
      </c>
      <c r="AK92" s="277">
        <v>366.6</v>
      </c>
      <c r="AL92" s="277">
        <v>223.1</v>
      </c>
      <c r="AM92" s="205" t="s">
        <v>682</v>
      </c>
      <c r="AN92" s="207"/>
      <c r="AO92" s="207"/>
      <c r="AP92" s="203" t="str">
        <f t="shared" si="123"/>
        <v>-</v>
      </c>
      <c r="AQ92" s="204">
        <f t="shared" si="122"/>
        <v>3.2</v>
      </c>
      <c r="AR92" s="204">
        <f t="shared" si="122"/>
        <v>28.7</v>
      </c>
      <c r="AS92" s="204">
        <f t="shared" si="122"/>
        <v>267.8</v>
      </c>
      <c r="AT92" s="204">
        <f t="shared" si="122"/>
        <v>1546</v>
      </c>
      <c r="AU92" s="204">
        <f t="shared" si="122"/>
        <v>733.1</v>
      </c>
      <c r="AV92" s="204" t="str">
        <f t="shared" si="122"/>
        <v>-</v>
      </c>
      <c r="AW92" s="204" t="str">
        <f t="shared" si="122"/>
        <v>-</v>
      </c>
      <c r="AX92" s="204" t="str">
        <f t="shared" si="122"/>
        <v>-</v>
      </c>
      <c r="AY92" s="204">
        <f t="shared" si="122"/>
        <v>51</v>
      </c>
      <c r="AZ92" s="204">
        <f t="shared" si="122"/>
        <v>44.6</v>
      </c>
      <c r="BA92" s="204">
        <f t="shared" si="122"/>
        <v>366.6</v>
      </c>
      <c r="BB92" s="204">
        <f t="shared" si="122"/>
        <v>223.1</v>
      </c>
      <c r="BC92" s="205" t="str">
        <f t="shared" si="122"/>
        <v>-</v>
      </c>
      <c r="BD92" s="285">
        <v>0.12</v>
      </c>
      <c r="BE92" s="286">
        <v>13.5</v>
      </c>
      <c r="BF92" s="286">
        <v>0.5</v>
      </c>
      <c r="BG92" s="286">
        <v>7.68</v>
      </c>
      <c r="BH92" s="286">
        <v>7.7</v>
      </c>
      <c r="BI92" s="287">
        <v>4.5</v>
      </c>
      <c r="BJ92" s="268"/>
    </row>
    <row r="93" spans="1:62" hidden="1" outlineLevel="1" x14ac:dyDescent="0.3">
      <c r="A93" s="433"/>
      <c r="P93" s="259" t="s">
        <v>198</v>
      </c>
      <c r="Q93" s="259"/>
      <c r="R93" s="269">
        <v>5400</v>
      </c>
      <c r="S93" s="270">
        <v>5300</v>
      </c>
      <c r="T93" s="1330" t="s">
        <v>682</v>
      </c>
      <c r="U93" s="204">
        <v>130</v>
      </c>
      <c r="V93" s="204">
        <v>520</v>
      </c>
      <c r="W93" s="1337" t="s">
        <v>682</v>
      </c>
      <c r="X93" s="1337" t="s">
        <v>682</v>
      </c>
      <c r="Y93" s="784" t="s">
        <v>682</v>
      </c>
      <c r="Z93" s="203" t="s">
        <v>682</v>
      </c>
      <c r="AA93" s="280">
        <v>5.3</v>
      </c>
      <c r="AB93" s="280">
        <v>48.1</v>
      </c>
      <c r="AC93" s="280">
        <v>448.9</v>
      </c>
      <c r="AD93" s="280">
        <v>2592</v>
      </c>
      <c r="AE93" s="280">
        <v>1229</v>
      </c>
      <c r="AF93" s="280" t="s">
        <v>682</v>
      </c>
      <c r="AG93" s="280" t="s">
        <v>682</v>
      </c>
      <c r="AH93" s="280" t="s">
        <v>682</v>
      </c>
      <c r="AI93" s="280">
        <v>85.5</v>
      </c>
      <c r="AJ93" s="280">
        <v>74.8</v>
      </c>
      <c r="AK93" s="280">
        <v>614.5</v>
      </c>
      <c r="AL93" s="280">
        <v>374.1</v>
      </c>
      <c r="AM93" s="205" t="s">
        <v>682</v>
      </c>
      <c r="AN93" s="207"/>
      <c r="AO93" s="207"/>
      <c r="AP93" s="203" t="str">
        <f t="shared" si="123"/>
        <v>-</v>
      </c>
      <c r="AQ93" s="204">
        <f t="shared" si="122"/>
        <v>5.3</v>
      </c>
      <c r="AR93" s="204">
        <f t="shared" si="122"/>
        <v>48.1</v>
      </c>
      <c r="AS93" s="204">
        <f t="shared" si="122"/>
        <v>448.9</v>
      </c>
      <c r="AT93" s="204">
        <f t="shared" si="122"/>
        <v>2592</v>
      </c>
      <c r="AU93" s="204">
        <f t="shared" si="122"/>
        <v>1229</v>
      </c>
      <c r="AV93" s="204" t="str">
        <f t="shared" si="122"/>
        <v>-</v>
      </c>
      <c r="AW93" s="204" t="str">
        <f t="shared" si="122"/>
        <v>-</v>
      </c>
      <c r="AX93" s="204" t="str">
        <f t="shared" si="122"/>
        <v>-</v>
      </c>
      <c r="AY93" s="204">
        <f t="shared" si="122"/>
        <v>85.5</v>
      </c>
      <c r="AZ93" s="204">
        <f t="shared" si="122"/>
        <v>74.8</v>
      </c>
      <c r="BA93" s="204">
        <f t="shared" si="122"/>
        <v>614.5</v>
      </c>
      <c r="BB93" s="204">
        <f t="shared" si="122"/>
        <v>374.1</v>
      </c>
      <c r="BC93" s="205" t="str">
        <f t="shared" si="122"/>
        <v>-</v>
      </c>
      <c r="BD93" s="272">
        <v>0.31</v>
      </c>
      <c r="BE93" s="273">
        <v>36.1</v>
      </c>
      <c r="BF93" s="273">
        <v>1.33</v>
      </c>
      <c r="BG93" s="273">
        <v>21.09</v>
      </c>
      <c r="BH93" s="273">
        <v>19</v>
      </c>
      <c r="BI93" s="274">
        <v>11.4</v>
      </c>
      <c r="BJ93" s="275"/>
    </row>
    <row r="94" spans="1:62" hidden="1" outlineLevel="1" x14ac:dyDescent="0.3">
      <c r="A94" s="433"/>
      <c r="P94" s="259" t="s">
        <v>199</v>
      </c>
      <c r="Q94" s="259"/>
      <c r="R94" s="269">
        <v>1500</v>
      </c>
      <c r="S94" s="270">
        <v>1400</v>
      </c>
      <c r="T94" s="1330" t="s">
        <v>682</v>
      </c>
      <c r="U94" s="204">
        <v>37</v>
      </c>
      <c r="V94" s="204">
        <v>140</v>
      </c>
      <c r="W94" s="1337" t="s">
        <v>682</v>
      </c>
      <c r="X94" s="1337" t="s">
        <v>682</v>
      </c>
      <c r="Y94" s="784" t="s">
        <v>682</v>
      </c>
      <c r="Z94" s="203" t="s">
        <v>682</v>
      </c>
      <c r="AA94" s="280">
        <v>1.456</v>
      </c>
      <c r="AB94" s="280">
        <v>13.16</v>
      </c>
      <c r="AC94" s="280">
        <v>122.9</v>
      </c>
      <c r="AD94" s="280">
        <v>709.3</v>
      </c>
      <c r="AE94" s="280">
        <v>336.4</v>
      </c>
      <c r="AF94" s="280" t="s">
        <v>682</v>
      </c>
      <c r="AG94" s="280" t="s">
        <v>682</v>
      </c>
      <c r="AH94" s="280" t="s">
        <v>682</v>
      </c>
      <c r="AI94" s="280">
        <v>23.4</v>
      </c>
      <c r="AJ94" s="280">
        <v>20.49</v>
      </c>
      <c r="AK94" s="280">
        <v>168.2</v>
      </c>
      <c r="AL94" s="280">
        <v>102.4</v>
      </c>
      <c r="AM94" s="205" t="s">
        <v>682</v>
      </c>
      <c r="AN94" s="207"/>
      <c r="AO94" s="207"/>
      <c r="AP94" s="203" t="str">
        <f t="shared" si="123"/>
        <v>-</v>
      </c>
      <c r="AQ94" s="204">
        <f t="shared" si="122"/>
        <v>1.456</v>
      </c>
      <c r="AR94" s="204">
        <f t="shared" si="122"/>
        <v>13.16</v>
      </c>
      <c r="AS94" s="204">
        <f t="shared" si="122"/>
        <v>122.9</v>
      </c>
      <c r="AT94" s="204">
        <f t="shared" si="122"/>
        <v>709.3</v>
      </c>
      <c r="AU94" s="204">
        <f t="shared" si="122"/>
        <v>336.4</v>
      </c>
      <c r="AV94" s="204" t="str">
        <f t="shared" si="122"/>
        <v>-</v>
      </c>
      <c r="AW94" s="204" t="str">
        <f t="shared" si="122"/>
        <v>-</v>
      </c>
      <c r="AX94" s="204" t="str">
        <f t="shared" si="122"/>
        <v>-</v>
      </c>
      <c r="AY94" s="204">
        <f t="shared" si="122"/>
        <v>23.4</v>
      </c>
      <c r="AZ94" s="204">
        <f t="shared" si="122"/>
        <v>20.49</v>
      </c>
      <c r="BA94" s="204">
        <f t="shared" si="122"/>
        <v>168.2</v>
      </c>
      <c r="BB94" s="204">
        <f t="shared" si="122"/>
        <v>102.4</v>
      </c>
      <c r="BC94" s="205" t="str">
        <f t="shared" si="122"/>
        <v>-</v>
      </c>
      <c r="BD94" s="272">
        <v>9.9000000000000005E-2</v>
      </c>
      <c r="BE94" s="273">
        <v>1.1000000000000001</v>
      </c>
      <c r="BF94" s="273">
        <v>0.44500000000000001</v>
      </c>
      <c r="BG94" s="273">
        <v>6.68</v>
      </c>
      <c r="BH94" s="273">
        <v>6.2</v>
      </c>
      <c r="BI94" s="274">
        <v>3.8</v>
      </c>
      <c r="BJ94" s="275"/>
    </row>
    <row r="95" spans="1:62" hidden="1" outlineLevel="1" x14ac:dyDescent="0.3">
      <c r="A95" s="433"/>
      <c r="P95" s="259" t="s">
        <v>200</v>
      </c>
      <c r="Q95" s="259"/>
      <c r="R95" s="269">
        <v>14000</v>
      </c>
      <c r="S95" s="270">
        <v>13000</v>
      </c>
      <c r="T95" s="1330" t="s">
        <v>682</v>
      </c>
      <c r="U95" s="204">
        <v>340</v>
      </c>
      <c r="V95" s="204">
        <v>1300</v>
      </c>
      <c r="W95" s="1337" t="s">
        <v>682</v>
      </c>
      <c r="X95" s="1337" t="s">
        <v>682</v>
      </c>
      <c r="Y95" s="784" t="s">
        <v>682</v>
      </c>
      <c r="Z95" s="203" t="s">
        <v>682</v>
      </c>
      <c r="AA95" s="280">
        <v>13.78</v>
      </c>
      <c r="AB95" s="280">
        <v>125.1</v>
      </c>
      <c r="AC95" s="280">
        <v>1167</v>
      </c>
      <c r="AD95" s="280">
        <v>6739</v>
      </c>
      <c r="AE95" s="280">
        <v>3195</v>
      </c>
      <c r="AF95" s="280" t="s">
        <v>682</v>
      </c>
      <c r="AG95" s="280" t="s">
        <v>682</v>
      </c>
      <c r="AH95" s="280" t="s">
        <v>682</v>
      </c>
      <c r="AI95" s="280">
        <v>222.3</v>
      </c>
      <c r="AJ95" s="280">
        <v>194.5</v>
      </c>
      <c r="AK95" s="280">
        <v>1598</v>
      </c>
      <c r="AL95" s="280">
        <v>972.7</v>
      </c>
      <c r="AM95" s="205" t="s">
        <v>682</v>
      </c>
      <c r="AN95" s="207"/>
      <c r="AO95" s="207"/>
      <c r="AP95" s="203" t="str">
        <f t="shared" si="123"/>
        <v>-</v>
      </c>
      <c r="AQ95" s="204">
        <f t="shared" si="122"/>
        <v>13.78</v>
      </c>
      <c r="AR95" s="204">
        <f t="shared" si="122"/>
        <v>125.1</v>
      </c>
      <c r="AS95" s="204">
        <f t="shared" si="122"/>
        <v>1167</v>
      </c>
      <c r="AT95" s="204">
        <f t="shared" si="122"/>
        <v>6739</v>
      </c>
      <c r="AU95" s="204">
        <f t="shared" si="122"/>
        <v>3195</v>
      </c>
      <c r="AV95" s="204" t="str">
        <f t="shared" si="122"/>
        <v>-</v>
      </c>
      <c r="AW95" s="204" t="str">
        <f t="shared" si="122"/>
        <v>-</v>
      </c>
      <c r="AX95" s="204" t="str">
        <f t="shared" si="122"/>
        <v>-</v>
      </c>
      <c r="AY95" s="204">
        <f t="shared" si="122"/>
        <v>222.3</v>
      </c>
      <c r="AZ95" s="204">
        <f t="shared" si="122"/>
        <v>194.5</v>
      </c>
      <c r="BA95" s="204">
        <f t="shared" si="122"/>
        <v>1598</v>
      </c>
      <c r="BB95" s="204">
        <f t="shared" si="122"/>
        <v>972.7</v>
      </c>
      <c r="BC95" s="205" t="str">
        <f t="shared" si="122"/>
        <v>-</v>
      </c>
      <c r="BD95" s="272">
        <v>0.58499999999999996</v>
      </c>
      <c r="BE95" s="273">
        <v>69</v>
      </c>
      <c r="BF95" s="273">
        <v>2.65</v>
      </c>
      <c r="BG95" s="273">
        <v>40.200000000000003</v>
      </c>
      <c r="BH95" s="273">
        <v>36.25</v>
      </c>
      <c r="BI95" s="274">
        <v>22.5</v>
      </c>
      <c r="BJ95" s="275"/>
    </row>
    <row r="96" spans="1:62" hidden="1" outlineLevel="1" x14ac:dyDescent="0.3">
      <c r="A96" s="433"/>
      <c r="P96" s="259" t="s">
        <v>201</v>
      </c>
      <c r="Q96" s="259"/>
      <c r="R96" s="269">
        <v>15000</v>
      </c>
      <c r="S96" s="270">
        <v>14000</v>
      </c>
      <c r="T96" s="1331" t="s">
        <v>682</v>
      </c>
      <c r="U96" s="204">
        <v>370</v>
      </c>
      <c r="V96" s="204">
        <v>1400</v>
      </c>
      <c r="W96" s="1337" t="s">
        <v>682</v>
      </c>
      <c r="X96" s="1337" t="s">
        <v>682</v>
      </c>
      <c r="Y96" s="784" t="s">
        <v>682</v>
      </c>
      <c r="Z96" s="203" t="s">
        <v>682</v>
      </c>
      <c r="AA96" s="280">
        <v>14.85</v>
      </c>
      <c r="AB96" s="280">
        <v>133.69999999999999</v>
      </c>
      <c r="AC96" s="280">
        <v>1247</v>
      </c>
      <c r="AD96" s="280">
        <v>7202</v>
      </c>
      <c r="AE96" s="280">
        <v>3415</v>
      </c>
      <c r="AF96" s="280" t="s">
        <v>682</v>
      </c>
      <c r="AG96" s="280" t="s">
        <v>682</v>
      </c>
      <c r="AH96" s="280" t="s">
        <v>682</v>
      </c>
      <c r="AI96" s="280">
        <v>237.6</v>
      </c>
      <c r="AJ96" s="280">
        <v>207.9</v>
      </c>
      <c r="AK96" s="280">
        <v>1708</v>
      </c>
      <c r="AL96" s="280">
        <v>1040</v>
      </c>
      <c r="AM96" s="205" t="s">
        <v>682</v>
      </c>
      <c r="AN96" s="207"/>
      <c r="AO96" s="207"/>
      <c r="AP96" s="203" t="str">
        <f t="shared" si="123"/>
        <v>-</v>
      </c>
      <c r="AQ96" s="204">
        <f t="shared" si="122"/>
        <v>14.85</v>
      </c>
      <c r="AR96" s="204">
        <f t="shared" si="122"/>
        <v>133.69999999999999</v>
      </c>
      <c r="AS96" s="204">
        <f t="shared" si="122"/>
        <v>1247</v>
      </c>
      <c r="AT96" s="204">
        <f t="shared" si="122"/>
        <v>7202</v>
      </c>
      <c r="AU96" s="204">
        <f t="shared" si="122"/>
        <v>3415</v>
      </c>
      <c r="AV96" s="204" t="str">
        <f t="shared" si="122"/>
        <v>-</v>
      </c>
      <c r="AW96" s="204" t="str">
        <f t="shared" si="122"/>
        <v>-</v>
      </c>
      <c r="AX96" s="204" t="str">
        <f t="shared" si="122"/>
        <v>-</v>
      </c>
      <c r="AY96" s="204">
        <f t="shared" si="122"/>
        <v>237.6</v>
      </c>
      <c r="AZ96" s="204">
        <f t="shared" si="122"/>
        <v>207.9</v>
      </c>
      <c r="BA96" s="204">
        <f t="shared" si="122"/>
        <v>1708</v>
      </c>
      <c r="BB96" s="204">
        <f t="shared" si="122"/>
        <v>1040</v>
      </c>
      <c r="BC96" s="205" t="str">
        <f t="shared" si="122"/>
        <v>-</v>
      </c>
      <c r="BD96" s="272">
        <v>0.61</v>
      </c>
      <c r="BE96" s="273">
        <v>72.5</v>
      </c>
      <c r="BF96" s="273">
        <v>2.76</v>
      </c>
      <c r="BG96" s="273">
        <v>42</v>
      </c>
      <c r="BH96" s="273">
        <v>36</v>
      </c>
      <c r="BI96" s="274">
        <v>22.75</v>
      </c>
      <c r="BJ96" s="275"/>
    </row>
    <row r="97" spans="1:62" hidden="1" outlineLevel="1" x14ac:dyDescent="0.3">
      <c r="A97" s="433"/>
      <c r="P97" s="259" t="s">
        <v>202</v>
      </c>
      <c r="Q97" s="259"/>
      <c r="R97" s="269">
        <v>20000</v>
      </c>
      <c r="S97" s="270">
        <v>20000</v>
      </c>
      <c r="T97" s="1331" t="s">
        <v>682</v>
      </c>
      <c r="U97" s="204">
        <v>1000</v>
      </c>
      <c r="V97" s="204">
        <v>20000</v>
      </c>
      <c r="W97" s="1337" t="s">
        <v>682</v>
      </c>
      <c r="X97" s="1337" t="s">
        <v>682</v>
      </c>
      <c r="Y97" s="784" t="s">
        <v>682</v>
      </c>
      <c r="Z97" s="203" t="s">
        <v>682</v>
      </c>
      <c r="AA97" s="277">
        <v>360</v>
      </c>
      <c r="AB97" s="277">
        <v>3240</v>
      </c>
      <c r="AC97" s="277">
        <v>30240</v>
      </c>
      <c r="AD97" s="277">
        <v>174600</v>
      </c>
      <c r="AE97" s="277">
        <v>82800</v>
      </c>
      <c r="AF97" s="277" t="s">
        <v>682</v>
      </c>
      <c r="AG97" s="277" t="s">
        <v>682</v>
      </c>
      <c r="AH97" s="277" t="s">
        <v>682</v>
      </c>
      <c r="AI97" s="277">
        <v>5760</v>
      </c>
      <c r="AJ97" s="277">
        <v>5040</v>
      </c>
      <c r="AK97" s="277">
        <v>41400</v>
      </c>
      <c r="AL97" s="277">
        <v>25200</v>
      </c>
      <c r="AM97" s="205" t="s">
        <v>682</v>
      </c>
      <c r="AN97" s="207"/>
      <c r="AO97" s="207"/>
      <c r="AP97" s="203" t="str">
        <f t="shared" si="123"/>
        <v>-</v>
      </c>
      <c r="AQ97" s="204">
        <f t="shared" si="122"/>
        <v>360</v>
      </c>
      <c r="AR97" s="204">
        <f t="shared" si="122"/>
        <v>3240</v>
      </c>
      <c r="AS97" s="204">
        <f t="shared" si="122"/>
        <v>30240</v>
      </c>
      <c r="AT97" s="204">
        <f t="shared" si="122"/>
        <v>174600</v>
      </c>
      <c r="AU97" s="204">
        <f t="shared" si="122"/>
        <v>82800</v>
      </c>
      <c r="AV97" s="204" t="str">
        <f t="shared" si="122"/>
        <v>-</v>
      </c>
      <c r="AW97" s="204" t="str">
        <f t="shared" si="122"/>
        <v>-</v>
      </c>
      <c r="AX97" s="204" t="str">
        <f t="shared" si="122"/>
        <v>-</v>
      </c>
      <c r="AY97" s="204">
        <f t="shared" si="122"/>
        <v>5760</v>
      </c>
      <c r="AZ97" s="204">
        <f t="shared" si="122"/>
        <v>5040</v>
      </c>
      <c r="BA97" s="204">
        <f t="shared" si="122"/>
        <v>41400</v>
      </c>
      <c r="BB97" s="204">
        <f t="shared" si="122"/>
        <v>25200</v>
      </c>
      <c r="BC97" s="205" t="str">
        <f t="shared" si="122"/>
        <v>-</v>
      </c>
      <c r="BD97" s="279">
        <v>8.9</v>
      </c>
      <c r="BE97" s="280">
        <v>1200</v>
      </c>
      <c r="BF97" s="280">
        <v>40</v>
      </c>
      <c r="BG97" s="280">
        <v>3800</v>
      </c>
      <c r="BH97" s="280">
        <v>550</v>
      </c>
      <c r="BI97" s="281">
        <v>340</v>
      </c>
      <c r="BJ97" s="282"/>
    </row>
    <row r="98" spans="1:62" hidden="1" outlineLevel="1" x14ac:dyDescent="0.3">
      <c r="A98" s="433"/>
      <c r="P98" s="259" t="s">
        <v>203</v>
      </c>
      <c r="Q98" s="259"/>
      <c r="R98" s="269">
        <v>20000</v>
      </c>
      <c r="S98" s="270">
        <v>20000</v>
      </c>
      <c r="T98" s="1330" t="s">
        <v>682</v>
      </c>
      <c r="U98" s="204">
        <v>1000</v>
      </c>
      <c r="V98" s="204">
        <v>20000</v>
      </c>
      <c r="W98" s="1337" t="s">
        <v>682</v>
      </c>
      <c r="X98" s="1337" t="s">
        <v>682</v>
      </c>
      <c r="Y98" s="784" t="s">
        <v>682</v>
      </c>
      <c r="Z98" s="203" t="s">
        <v>682</v>
      </c>
      <c r="AA98" s="277">
        <v>360</v>
      </c>
      <c r="AB98" s="277">
        <v>3240</v>
      </c>
      <c r="AC98" s="277">
        <v>30240</v>
      </c>
      <c r="AD98" s="277">
        <v>174600</v>
      </c>
      <c r="AE98" s="277">
        <v>82800</v>
      </c>
      <c r="AF98" s="277" t="s">
        <v>682</v>
      </c>
      <c r="AG98" s="277" t="s">
        <v>682</v>
      </c>
      <c r="AH98" s="277" t="s">
        <v>682</v>
      </c>
      <c r="AI98" s="277">
        <v>5760</v>
      </c>
      <c r="AJ98" s="277">
        <v>5040</v>
      </c>
      <c r="AK98" s="277">
        <v>41400</v>
      </c>
      <c r="AL98" s="277">
        <v>25200</v>
      </c>
      <c r="AM98" s="205" t="s">
        <v>682</v>
      </c>
      <c r="AN98" s="207"/>
      <c r="AO98" s="207"/>
      <c r="AP98" s="203" t="str">
        <f t="shared" si="123"/>
        <v>-</v>
      </c>
      <c r="AQ98" s="204">
        <f t="shared" si="122"/>
        <v>360</v>
      </c>
      <c r="AR98" s="204">
        <f t="shared" si="122"/>
        <v>3240</v>
      </c>
      <c r="AS98" s="204">
        <f t="shared" si="122"/>
        <v>30240</v>
      </c>
      <c r="AT98" s="204">
        <f t="shared" si="122"/>
        <v>174600</v>
      </c>
      <c r="AU98" s="204">
        <f t="shared" si="122"/>
        <v>82800</v>
      </c>
      <c r="AV98" s="204" t="str">
        <f t="shared" si="122"/>
        <v>-</v>
      </c>
      <c r="AW98" s="204" t="str">
        <f t="shared" si="122"/>
        <v>-</v>
      </c>
      <c r="AX98" s="204" t="str">
        <f t="shared" si="122"/>
        <v>-</v>
      </c>
      <c r="AY98" s="204">
        <f t="shared" si="122"/>
        <v>5760</v>
      </c>
      <c r="AZ98" s="204">
        <f t="shared" si="122"/>
        <v>5040</v>
      </c>
      <c r="BA98" s="204">
        <f t="shared" si="122"/>
        <v>41400</v>
      </c>
      <c r="BB98" s="204">
        <f t="shared" si="122"/>
        <v>25200</v>
      </c>
      <c r="BC98" s="205" t="str">
        <f t="shared" si="122"/>
        <v>-</v>
      </c>
      <c r="BD98" s="279">
        <v>4.6500000000000004</v>
      </c>
      <c r="BE98" s="280">
        <v>550</v>
      </c>
      <c r="BF98" s="280">
        <v>20</v>
      </c>
      <c r="BG98" s="280">
        <v>290</v>
      </c>
      <c r="BH98" s="280">
        <v>290</v>
      </c>
      <c r="BI98" s="281">
        <v>160</v>
      </c>
      <c r="BJ98" s="282"/>
    </row>
    <row r="99" spans="1:62" hidden="1" outlineLevel="1" x14ac:dyDescent="0.3">
      <c r="A99" s="433"/>
      <c r="P99" s="259" t="s">
        <v>204</v>
      </c>
      <c r="Q99" s="259"/>
      <c r="R99" s="283">
        <v>9000</v>
      </c>
      <c r="S99" s="270">
        <v>8700</v>
      </c>
      <c r="T99" s="1332" t="s">
        <v>682</v>
      </c>
      <c r="U99" s="204">
        <v>220</v>
      </c>
      <c r="V99" s="204">
        <v>860</v>
      </c>
      <c r="W99" s="1337" t="s">
        <v>682</v>
      </c>
      <c r="X99" s="1337" t="s">
        <v>682</v>
      </c>
      <c r="Y99" s="784" t="s">
        <v>682</v>
      </c>
      <c r="Z99" s="203" t="s">
        <v>682</v>
      </c>
      <c r="AA99" s="277">
        <v>8.8000000000000007</v>
      </c>
      <c r="AB99" s="277">
        <v>79.2</v>
      </c>
      <c r="AC99" s="277">
        <v>739.2</v>
      </c>
      <c r="AD99" s="277">
        <v>4268</v>
      </c>
      <c r="AE99" s="277">
        <v>2024</v>
      </c>
      <c r="AF99" s="277" t="s">
        <v>682</v>
      </c>
      <c r="AG99" s="277" t="s">
        <v>682</v>
      </c>
      <c r="AH99" s="277" t="s">
        <v>682</v>
      </c>
      <c r="AI99" s="277">
        <v>140.80000000000001</v>
      </c>
      <c r="AJ99" s="277">
        <v>123.2</v>
      </c>
      <c r="AK99" s="277">
        <v>1012</v>
      </c>
      <c r="AL99" s="277">
        <v>616</v>
      </c>
      <c r="AM99" s="205" t="s">
        <v>682</v>
      </c>
      <c r="AN99" s="207"/>
      <c r="AO99" s="207"/>
      <c r="AP99" s="203" t="str">
        <f t="shared" si="123"/>
        <v>-</v>
      </c>
      <c r="AQ99" s="204">
        <f t="shared" si="122"/>
        <v>8.8000000000000007</v>
      </c>
      <c r="AR99" s="204">
        <f t="shared" si="122"/>
        <v>79.2</v>
      </c>
      <c r="AS99" s="204">
        <f t="shared" si="122"/>
        <v>739.2</v>
      </c>
      <c r="AT99" s="204">
        <f t="shared" si="122"/>
        <v>4268</v>
      </c>
      <c r="AU99" s="204">
        <f t="shared" si="122"/>
        <v>2024</v>
      </c>
      <c r="AV99" s="204" t="str">
        <f t="shared" si="122"/>
        <v>-</v>
      </c>
      <c r="AW99" s="204" t="str">
        <f t="shared" si="122"/>
        <v>-</v>
      </c>
      <c r="AX99" s="204" t="str">
        <f t="shared" si="122"/>
        <v>-</v>
      </c>
      <c r="AY99" s="204">
        <f t="shared" si="122"/>
        <v>140.80000000000001</v>
      </c>
      <c r="AZ99" s="204">
        <f t="shared" si="122"/>
        <v>123.2</v>
      </c>
      <c r="BA99" s="204">
        <f t="shared" si="122"/>
        <v>1012</v>
      </c>
      <c r="BB99" s="204">
        <f t="shared" si="122"/>
        <v>616</v>
      </c>
      <c r="BC99" s="205" t="str">
        <f t="shared" si="122"/>
        <v>-</v>
      </c>
      <c r="BD99" s="285">
        <v>0.33</v>
      </c>
      <c r="BE99" s="286">
        <v>37.5</v>
      </c>
      <c r="BF99" s="286">
        <v>1.5</v>
      </c>
      <c r="BG99" s="286">
        <v>22</v>
      </c>
      <c r="BH99" s="286">
        <v>16</v>
      </c>
      <c r="BI99" s="287">
        <v>12</v>
      </c>
      <c r="BJ99" s="268"/>
    </row>
    <row r="100" spans="1:62" hidden="1" outlineLevel="1" x14ac:dyDescent="0.3">
      <c r="A100" s="433"/>
      <c r="P100" s="259" t="s">
        <v>205</v>
      </c>
      <c r="Q100" s="259"/>
      <c r="R100" s="278">
        <v>17000</v>
      </c>
      <c r="S100" s="288">
        <v>16000</v>
      </c>
      <c r="T100" s="1331" t="s">
        <v>682</v>
      </c>
      <c r="U100" s="204">
        <v>420</v>
      </c>
      <c r="V100" s="204">
        <v>1600</v>
      </c>
      <c r="W100" s="1337" t="s">
        <v>682</v>
      </c>
      <c r="X100" s="1337" t="s">
        <v>682</v>
      </c>
      <c r="Y100" s="784" t="s">
        <v>682</v>
      </c>
      <c r="Z100" s="203" t="s">
        <v>682</v>
      </c>
      <c r="AA100" s="280">
        <v>16.8</v>
      </c>
      <c r="AB100" s="280">
        <v>151.30000000000001</v>
      </c>
      <c r="AC100" s="280">
        <v>1412</v>
      </c>
      <c r="AD100" s="280">
        <v>8154</v>
      </c>
      <c r="AE100" s="280">
        <v>3867</v>
      </c>
      <c r="AF100" s="280" t="s">
        <v>682</v>
      </c>
      <c r="AG100" s="280" t="s">
        <v>682</v>
      </c>
      <c r="AH100" s="280" t="s">
        <v>682</v>
      </c>
      <c r="AI100" s="280">
        <v>269</v>
      </c>
      <c r="AJ100" s="280">
        <v>235.4</v>
      </c>
      <c r="AK100" s="280">
        <v>1933</v>
      </c>
      <c r="AL100" s="280">
        <v>1177</v>
      </c>
      <c r="AM100" s="205" t="s">
        <v>682</v>
      </c>
      <c r="AN100" s="207"/>
      <c r="AO100" s="207"/>
      <c r="AP100" s="203" t="str">
        <f t="shared" si="123"/>
        <v>-</v>
      </c>
      <c r="AQ100" s="204">
        <f t="shared" si="122"/>
        <v>16.8</v>
      </c>
      <c r="AR100" s="204">
        <f t="shared" si="122"/>
        <v>151.30000000000001</v>
      </c>
      <c r="AS100" s="204">
        <f t="shared" si="122"/>
        <v>1412</v>
      </c>
      <c r="AT100" s="204">
        <f t="shared" si="122"/>
        <v>8154</v>
      </c>
      <c r="AU100" s="204">
        <f t="shared" si="122"/>
        <v>3867</v>
      </c>
      <c r="AV100" s="204" t="str">
        <f t="shared" si="122"/>
        <v>-</v>
      </c>
      <c r="AW100" s="204" t="str">
        <f t="shared" si="122"/>
        <v>-</v>
      </c>
      <c r="AX100" s="204" t="str">
        <f t="shared" si="122"/>
        <v>-</v>
      </c>
      <c r="AY100" s="204">
        <f t="shared" si="122"/>
        <v>269</v>
      </c>
      <c r="AZ100" s="204">
        <f t="shared" si="122"/>
        <v>235.4</v>
      </c>
      <c r="BA100" s="204">
        <f t="shared" si="122"/>
        <v>1933</v>
      </c>
      <c r="BB100" s="204">
        <f t="shared" si="122"/>
        <v>1177</v>
      </c>
      <c r="BC100" s="205" t="str">
        <f t="shared" si="122"/>
        <v>-</v>
      </c>
      <c r="BD100" s="279">
        <v>0.66</v>
      </c>
      <c r="BE100" s="280">
        <v>75</v>
      </c>
      <c r="BF100" s="280">
        <v>3</v>
      </c>
      <c r="BG100" s="280">
        <v>44</v>
      </c>
      <c r="BH100" s="280">
        <v>32</v>
      </c>
      <c r="BI100" s="281">
        <v>24</v>
      </c>
      <c r="BJ100" s="282"/>
    </row>
    <row r="101" spans="1:62" hidden="1" outlineLevel="1" x14ac:dyDescent="0.3">
      <c r="A101" s="433"/>
      <c r="P101" s="259" t="s">
        <v>206</v>
      </c>
      <c r="Q101" s="259"/>
      <c r="R101" s="284">
        <v>20000</v>
      </c>
      <c r="S101" s="288">
        <v>5900</v>
      </c>
      <c r="T101" s="1332" t="s">
        <v>682</v>
      </c>
      <c r="U101" s="204">
        <v>140</v>
      </c>
      <c r="V101" s="204">
        <v>580</v>
      </c>
      <c r="W101" s="1337" t="s">
        <v>682</v>
      </c>
      <c r="X101" s="1337" t="s">
        <v>682</v>
      </c>
      <c r="Y101" s="784" t="s">
        <v>682</v>
      </c>
      <c r="Z101" s="203" t="s">
        <v>682</v>
      </c>
      <c r="AA101" s="277">
        <v>5.94</v>
      </c>
      <c r="AB101" s="277">
        <v>53.46</v>
      </c>
      <c r="AC101" s="277">
        <v>499</v>
      </c>
      <c r="AD101" s="277">
        <v>2881</v>
      </c>
      <c r="AE101" s="277">
        <v>1366</v>
      </c>
      <c r="AF101" s="277" t="s">
        <v>682</v>
      </c>
      <c r="AG101" s="277" t="s">
        <v>682</v>
      </c>
      <c r="AH101" s="277" t="s">
        <v>682</v>
      </c>
      <c r="AI101" s="277">
        <v>95.04</v>
      </c>
      <c r="AJ101" s="277">
        <v>83.16</v>
      </c>
      <c r="AK101" s="277">
        <v>683.1</v>
      </c>
      <c r="AL101" s="277">
        <v>415.8</v>
      </c>
      <c r="AM101" s="205" t="s">
        <v>682</v>
      </c>
      <c r="AN101" s="207"/>
      <c r="AO101" s="207"/>
      <c r="AP101" s="203" t="str">
        <f t="shared" si="123"/>
        <v>-</v>
      </c>
      <c r="AQ101" s="204">
        <f t="shared" si="123"/>
        <v>5.94</v>
      </c>
      <c r="AR101" s="204">
        <f t="shared" si="123"/>
        <v>53.46</v>
      </c>
      <c r="AS101" s="204">
        <f t="shared" si="123"/>
        <v>499</v>
      </c>
      <c r="AT101" s="204">
        <f t="shared" si="123"/>
        <v>2881</v>
      </c>
      <c r="AU101" s="204">
        <f t="shared" si="123"/>
        <v>1366</v>
      </c>
      <c r="AV101" s="204" t="str">
        <f t="shared" si="123"/>
        <v>-</v>
      </c>
      <c r="AW101" s="204" t="str">
        <f t="shared" si="123"/>
        <v>-</v>
      </c>
      <c r="AX101" s="204" t="str">
        <f t="shared" si="123"/>
        <v>-</v>
      </c>
      <c r="AY101" s="204">
        <f t="shared" si="123"/>
        <v>95.04</v>
      </c>
      <c r="AZ101" s="204">
        <f t="shared" si="123"/>
        <v>83.16</v>
      </c>
      <c r="BA101" s="204">
        <f t="shared" si="123"/>
        <v>683.1</v>
      </c>
      <c r="BB101" s="204">
        <f t="shared" si="123"/>
        <v>415.8</v>
      </c>
      <c r="BC101" s="205" t="str">
        <f t="shared" si="123"/>
        <v>-</v>
      </c>
      <c r="BD101" s="289">
        <v>0.22950000000000001</v>
      </c>
      <c r="BE101" s="277">
        <v>28</v>
      </c>
      <c r="BF101" s="277">
        <v>1.075</v>
      </c>
      <c r="BG101" s="277">
        <v>16.25</v>
      </c>
      <c r="BH101" s="286">
        <v>11.5</v>
      </c>
      <c r="BI101" s="288">
        <v>8.8000000000000007</v>
      </c>
      <c r="BJ101" s="290"/>
    </row>
    <row r="102" spans="1:62" hidden="1" outlineLevel="1" x14ac:dyDescent="0.3">
      <c r="A102" s="433"/>
      <c r="P102" s="259" t="s">
        <v>207</v>
      </c>
      <c r="Q102" s="259"/>
      <c r="R102" s="284">
        <v>20000</v>
      </c>
      <c r="S102" s="288">
        <v>20000</v>
      </c>
      <c r="T102" s="1332" t="s">
        <v>682</v>
      </c>
      <c r="U102" s="204">
        <v>1000</v>
      </c>
      <c r="V102" s="204">
        <v>4600</v>
      </c>
      <c r="W102" s="1337" t="s">
        <v>682</v>
      </c>
      <c r="X102" s="1337" t="s">
        <v>682</v>
      </c>
      <c r="Y102" s="784" t="s">
        <v>682</v>
      </c>
      <c r="Z102" s="203" t="s">
        <v>682</v>
      </c>
      <c r="AA102" s="277">
        <v>47.08</v>
      </c>
      <c r="AB102" s="277">
        <v>423.7</v>
      </c>
      <c r="AC102" s="277">
        <v>3955</v>
      </c>
      <c r="AD102" s="277">
        <v>22830</v>
      </c>
      <c r="AE102" s="277">
        <v>10830</v>
      </c>
      <c r="AF102" s="277" t="s">
        <v>682</v>
      </c>
      <c r="AG102" s="277" t="s">
        <v>682</v>
      </c>
      <c r="AH102" s="277" t="s">
        <v>682</v>
      </c>
      <c r="AI102" s="277">
        <v>753.3</v>
      </c>
      <c r="AJ102" s="277">
        <v>659.1</v>
      </c>
      <c r="AK102" s="277">
        <v>5414</v>
      </c>
      <c r="AL102" s="277">
        <v>3296</v>
      </c>
      <c r="AM102" s="205" t="s">
        <v>682</v>
      </c>
      <c r="AN102" s="207"/>
      <c r="AO102" s="207"/>
      <c r="AP102" s="203" t="str">
        <f t="shared" si="123"/>
        <v>-</v>
      </c>
      <c r="AQ102" s="204">
        <f t="shared" si="123"/>
        <v>47.08</v>
      </c>
      <c r="AR102" s="204">
        <f t="shared" si="123"/>
        <v>423.7</v>
      </c>
      <c r="AS102" s="204">
        <f t="shared" si="123"/>
        <v>3955</v>
      </c>
      <c r="AT102" s="204">
        <f t="shared" si="123"/>
        <v>22830</v>
      </c>
      <c r="AU102" s="204">
        <f t="shared" si="123"/>
        <v>10830</v>
      </c>
      <c r="AV102" s="204" t="str">
        <f t="shared" si="123"/>
        <v>-</v>
      </c>
      <c r="AW102" s="204" t="str">
        <f t="shared" si="123"/>
        <v>-</v>
      </c>
      <c r="AX102" s="204" t="str">
        <f t="shared" si="123"/>
        <v>-</v>
      </c>
      <c r="AY102" s="204">
        <f t="shared" si="123"/>
        <v>753.3</v>
      </c>
      <c r="AZ102" s="204">
        <f t="shared" si="123"/>
        <v>659.1</v>
      </c>
      <c r="BA102" s="204">
        <f t="shared" si="123"/>
        <v>5414</v>
      </c>
      <c r="BB102" s="204">
        <f t="shared" si="123"/>
        <v>3296</v>
      </c>
      <c r="BC102" s="205" t="str">
        <f t="shared" si="123"/>
        <v>-</v>
      </c>
      <c r="BD102" s="289">
        <v>1.87</v>
      </c>
      <c r="BE102" s="277">
        <v>227</v>
      </c>
      <c r="BF102" s="277">
        <v>8.9049999999999994</v>
      </c>
      <c r="BG102" s="277">
        <v>132.5</v>
      </c>
      <c r="BH102" s="277">
        <v>95</v>
      </c>
      <c r="BI102" s="288">
        <v>75</v>
      </c>
      <c r="BJ102" s="290"/>
    </row>
    <row r="103" spans="1:62" hidden="1" outlineLevel="1" x14ac:dyDescent="0.3">
      <c r="A103" s="433"/>
      <c r="P103" s="259" t="s">
        <v>208</v>
      </c>
      <c r="Q103" s="259"/>
      <c r="R103" s="283">
        <v>20000</v>
      </c>
      <c r="S103" s="270">
        <v>20000</v>
      </c>
      <c r="T103" s="1332" t="s">
        <v>682</v>
      </c>
      <c r="U103" s="204">
        <v>1000</v>
      </c>
      <c r="V103" s="204">
        <v>4200</v>
      </c>
      <c r="W103" s="1337" t="s">
        <v>682</v>
      </c>
      <c r="X103" s="1337" t="s">
        <v>682</v>
      </c>
      <c r="Y103" s="784" t="s">
        <v>682</v>
      </c>
      <c r="Z103" s="203" t="s">
        <v>682</v>
      </c>
      <c r="AA103" s="277">
        <v>43.56</v>
      </c>
      <c r="AB103" s="277">
        <v>392</v>
      </c>
      <c r="AC103" s="277">
        <v>3659</v>
      </c>
      <c r="AD103" s="277">
        <v>21130</v>
      </c>
      <c r="AE103" s="277">
        <v>10020</v>
      </c>
      <c r="AF103" s="277" t="s">
        <v>682</v>
      </c>
      <c r="AG103" s="277" t="s">
        <v>682</v>
      </c>
      <c r="AH103" s="277" t="s">
        <v>682</v>
      </c>
      <c r="AI103" s="277">
        <v>697</v>
      </c>
      <c r="AJ103" s="277">
        <v>609.79999999999995</v>
      </c>
      <c r="AK103" s="277">
        <v>5009</v>
      </c>
      <c r="AL103" s="277">
        <v>3049</v>
      </c>
      <c r="AM103" s="205" t="s">
        <v>682</v>
      </c>
      <c r="AN103" s="207"/>
      <c r="AO103" s="207"/>
      <c r="AP103" s="203" t="str">
        <f t="shared" si="123"/>
        <v>-</v>
      </c>
      <c r="AQ103" s="204">
        <f t="shared" si="123"/>
        <v>43.56</v>
      </c>
      <c r="AR103" s="204">
        <f t="shared" si="123"/>
        <v>392</v>
      </c>
      <c r="AS103" s="204">
        <f t="shared" si="123"/>
        <v>3659</v>
      </c>
      <c r="AT103" s="204">
        <f t="shared" si="123"/>
        <v>21130</v>
      </c>
      <c r="AU103" s="204">
        <f t="shared" si="123"/>
        <v>10020</v>
      </c>
      <c r="AV103" s="204" t="str">
        <f t="shared" si="123"/>
        <v>-</v>
      </c>
      <c r="AW103" s="204" t="str">
        <f t="shared" si="123"/>
        <v>-</v>
      </c>
      <c r="AX103" s="204" t="str">
        <f t="shared" si="123"/>
        <v>-</v>
      </c>
      <c r="AY103" s="204">
        <f t="shared" si="123"/>
        <v>697</v>
      </c>
      <c r="AZ103" s="204">
        <f t="shared" si="123"/>
        <v>609.79999999999995</v>
      </c>
      <c r="BA103" s="204">
        <f t="shared" si="123"/>
        <v>5009</v>
      </c>
      <c r="BB103" s="204">
        <f t="shared" si="123"/>
        <v>3049</v>
      </c>
      <c r="BC103" s="205" t="str">
        <f t="shared" si="123"/>
        <v>-</v>
      </c>
      <c r="BD103" s="285">
        <v>0.33</v>
      </c>
      <c r="BE103" s="286">
        <v>37.5</v>
      </c>
      <c r="BF103" s="286">
        <v>1.5</v>
      </c>
      <c r="BG103" s="286">
        <v>22</v>
      </c>
      <c r="BH103" s="286">
        <v>16</v>
      </c>
      <c r="BI103" s="287">
        <v>12</v>
      </c>
      <c r="BJ103" s="268"/>
    </row>
    <row r="104" spans="1:62" hidden="1" outlineLevel="1" x14ac:dyDescent="0.3">
      <c r="A104" s="433"/>
      <c r="P104" s="259" t="s">
        <v>209</v>
      </c>
      <c r="Q104" s="259"/>
      <c r="R104" s="284">
        <v>20000</v>
      </c>
      <c r="S104" s="288">
        <v>20000</v>
      </c>
      <c r="T104" s="1332" t="s">
        <v>682</v>
      </c>
      <c r="U104" s="204">
        <v>1000</v>
      </c>
      <c r="V104" s="204">
        <v>20000</v>
      </c>
      <c r="W104" s="1337" t="s">
        <v>682</v>
      </c>
      <c r="X104" s="1337" t="s">
        <v>682</v>
      </c>
      <c r="Y104" s="784" t="s">
        <v>682</v>
      </c>
      <c r="Z104" s="203" t="s">
        <v>682</v>
      </c>
      <c r="AA104" s="277">
        <v>360</v>
      </c>
      <c r="AB104" s="277">
        <v>3240</v>
      </c>
      <c r="AC104" s="277">
        <v>30240</v>
      </c>
      <c r="AD104" s="277">
        <v>174600</v>
      </c>
      <c r="AE104" s="277">
        <v>82800</v>
      </c>
      <c r="AF104" s="277" t="s">
        <v>682</v>
      </c>
      <c r="AG104" s="277" t="s">
        <v>682</v>
      </c>
      <c r="AH104" s="277" t="s">
        <v>682</v>
      </c>
      <c r="AI104" s="277">
        <v>5760</v>
      </c>
      <c r="AJ104" s="277">
        <v>5040</v>
      </c>
      <c r="AK104" s="277">
        <v>41400</v>
      </c>
      <c r="AL104" s="277">
        <v>25200</v>
      </c>
      <c r="AM104" s="205" t="s">
        <v>682</v>
      </c>
      <c r="AN104" s="207"/>
      <c r="AO104" s="207"/>
      <c r="AP104" s="203" t="str">
        <f t="shared" si="123"/>
        <v>-</v>
      </c>
      <c r="AQ104" s="204">
        <f t="shared" si="123"/>
        <v>360</v>
      </c>
      <c r="AR104" s="204">
        <f t="shared" si="123"/>
        <v>3240</v>
      </c>
      <c r="AS104" s="204">
        <f t="shared" si="123"/>
        <v>30240</v>
      </c>
      <c r="AT104" s="204">
        <f t="shared" si="123"/>
        <v>174600</v>
      </c>
      <c r="AU104" s="204">
        <f t="shared" si="123"/>
        <v>82800</v>
      </c>
      <c r="AV104" s="204" t="str">
        <f t="shared" si="123"/>
        <v>-</v>
      </c>
      <c r="AW104" s="204" t="str">
        <f t="shared" si="123"/>
        <v>-</v>
      </c>
      <c r="AX104" s="204" t="str">
        <f t="shared" si="123"/>
        <v>-</v>
      </c>
      <c r="AY104" s="204">
        <f t="shared" si="123"/>
        <v>5760</v>
      </c>
      <c r="AZ104" s="204">
        <f t="shared" si="123"/>
        <v>5040</v>
      </c>
      <c r="BA104" s="204">
        <f t="shared" si="123"/>
        <v>41400</v>
      </c>
      <c r="BB104" s="204">
        <f t="shared" si="123"/>
        <v>25200</v>
      </c>
      <c r="BC104" s="205" t="str">
        <f t="shared" si="123"/>
        <v>-</v>
      </c>
      <c r="BD104" s="289">
        <v>31.5</v>
      </c>
      <c r="BE104" s="277">
        <v>6000</v>
      </c>
      <c r="BF104" s="277">
        <v>127.5</v>
      </c>
      <c r="BG104" s="277">
        <v>8000</v>
      </c>
      <c r="BH104" s="277">
        <v>1650</v>
      </c>
      <c r="BI104" s="288">
        <v>1050</v>
      </c>
      <c r="BJ104" s="290"/>
    </row>
    <row r="105" spans="1:62" hidden="1" outlineLevel="1" x14ac:dyDescent="0.3">
      <c r="A105" s="433"/>
      <c r="P105" s="259" t="s">
        <v>210</v>
      </c>
      <c r="Q105" s="259"/>
      <c r="R105" s="284">
        <v>20000</v>
      </c>
      <c r="S105" s="288">
        <v>20000</v>
      </c>
      <c r="T105" s="1332" t="s">
        <v>682</v>
      </c>
      <c r="U105" s="204">
        <v>1000</v>
      </c>
      <c r="V105" s="204">
        <v>20000</v>
      </c>
      <c r="W105" s="1337" t="s">
        <v>682</v>
      </c>
      <c r="X105" s="1337" t="s">
        <v>682</v>
      </c>
      <c r="Y105" s="784" t="s">
        <v>682</v>
      </c>
      <c r="Z105" s="203" t="s">
        <v>682</v>
      </c>
      <c r="AA105" s="277">
        <v>360</v>
      </c>
      <c r="AB105" s="277">
        <v>3240</v>
      </c>
      <c r="AC105" s="277">
        <v>30240</v>
      </c>
      <c r="AD105" s="277">
        <v>174600</v>
      </c>
      <c r="AE105" s="277">
        <v>82800</v>
      </c>
      <c r="AF105" s="277" t="s">
        <v>682</v>
      </c>
      <c r="AG105" s="277" t="s">
        <v>682</v>
      </c>
      <c r="AH105" s="277" t="s">
        <v>682</v>
      </c>
      <c r="AI105" s="277">
        <v>5760</v>
      </c>
      <c r="AJ105" s="277">
        <v>5040</v>
      </c>
      <c r="AK105" s="277">
        <v>41400</v>
      </c>
      <c r="AL105" s="277">
        <v>25200</v>
      </c>
      <c r="AM105" s="205" t="s">
        <v>682</v>
      </c>
      <c r="AN105" s="207"/>
      <c r="AO105" s="207"/>
      <c r="AP105" s="203" t="str">
        <f t="shared" si="123"/>
        <v>-</v>
      </c>
      <c r="AQ105" s="204">
        <f t="shared" si="123"/>
        <v>360</v>
      </c>
      <c r="AR105" s="204">
        <f t="shared" si="123"/>
        <v>3240</v>
      </c>
      <c r="AS105" s="204">
        <f t="shared" si="123"/>
        <v>30240</v>
      </c>
      <c r="AT105" s="204">
        <f t="shared" si="123"/>
        <v>174600</v>
      </c>
      <c r="AU105" s="204">
        <f t="shared" si="123"/>
        <v>82800</v>
      </c>
      <c r="AV105" s="204" t="str">
        <f t="shared" si="123"/>
        <v>-</v>
      </c>
      <c r="AW105" s="204" t="str">
        <f t="shared" si="123"/>
        <v>-</v>
      </c>
      <c r="AX105" s="204" t="str">
        <f t="shared" si="123"/>
        <v>-</v>
      </c>
      <c r="AY105" s="204">
        <f t="shared" si="123"/>
        <v>5760</v>
      </c>
      <c r="AZ105" s="204">
        <f t="shared" si="123"/>
        <v>5040</v>
      </c>
      <c r="BA105" s="204">
        <f t="shared" si="123"/>
        <v>41400</v>
      </c>
      <c r="BB105" s="204">
        <f t="shared" si="123"/>
        <v>25200</v>
      </c>
      <c r="BC105" s="205" t="str">
        <f t="shared" si="123"/>
        <v>-</v>
      </c>
      <c r="BD105" s="289">
        <v>15.1</v>
      </c>
      <c r="BE105" s="277">
        <v>1725</v>
      </c>
      <c r="BF105" s="277">
        <v>60.3</v>
      </c>
      <c r="BG105" s="277">
        <v>875</v>
      </c>
      <c r="BH105" s="277">
        <v>819</v>
      </c>
      <c r="BI105" s="288">
        <v>490</v>
      </c>
      <c r="BJ105" s="290"/>
    </row>
    <row r="106" spans="1:62" hidden="1" outlineLevel="1" x14ac:dyDescent="0.3">
      <c r="A106" s="433"/>
      <c r="P106" s="259" t="s">
        <v>211</v>
      </c>
      <c r="Q106" s="259"/>
      <c r="R106" s="283">
        <v>7800</v>
      </c>
      <c r="S106" s="270">
        <v>7600</v>
      </c>
      <c r="T106" s="1332" t="s">
        <v>682</v>
      </c>
      <c r="U106" s="204">
        <v>190</v>
      </c>
      <c r="V106" s="204">
        <v>740</v>
      </c>
      <c r="W106" s="1337" t="s">
        <v>682</v>
      </c>
      <c r="X106" s="1337" t="s">
        <v>682</v>
      </c>
      <c r="Y106" s="784" t="s">
        <v>682</v>
      </c>
      <c r="Z106" s="203" t="s">
        <v>682</v>
      </c>
      <c r="AA106" s="277">
        <v>7.6</v>
      </c>
      <c r="AB106" s="277">
        <v>68.599999999999994</v>
      </c>
      <c r="AC106" s="277">
        <v>640.5</v>
      </c>
      <c r="AD106" s="277">
        <v>3698</v>
      </c>
      <c r="AE106" s="277">
        <v>1754</v>
      </c>
      <c r="AF106" s="277" t="s">
        <v>682</v>
      </c>
      <c r="AG106" s="277" t="s">
        <v>682</v>
      </c>
      <c r="AH106" s="277" t="s">
        <v>682</v>
      </c>
      <c r="AI106" s="277">
        <v>122</v>
      </c>
      <c r="AJ106" s="277">
        <v>106.8</v>
      </c>
      <c r="AK106" s="277">
        <v>876.9</v>
      </c>
      <c r="AL106" s="277">
        <v>533.79999999999995</v>
      </c>
      <c r="AM106" s="205" t="s">
        <v>682</v>
      </c>
      <c r="AN106" s="207"/>
      <c r="AO106" s="207"/>
      <c r="AP106" s="203" t="str">
        <f t="shared" si="123"/>
        <v>-</v>
      </c>
      <c r="AQ106" s="204">
        <f t="shared" si="123"/>
        <v>7.6</v>
      </c>
      <c r="AR106" s="204">
        <f t="shared" si="123"/>
        <v>68.599999999999994</v>
      </c>
      <c r="AS106" s="204">
        <f t="shared" si="123"/>
        <v>640.5</v>
      </c>
      <c r="AT106" s="204">
        <f t="shared" si="123"/>
        <v>3698</v>
      </c>
      <c r="AU106" s="204">
        <f t="shared" si="123"/>
        <v>1754</v>
      </c>
      <c r="AV106" s="204" t="str">
        <f t="shared" si="123"/>
        <v>-</v>
      </c>
      <c r="AW106" s="204" t="str">
        <f t="shared" si="123"/>
        <v>-</v>
      </c>
      <c r="AX106" s="204" t="str">
        <f t="shared" si="123"/>
        <v>-</v>
      </c>
      <c r="AY106" s="204">
        <f t="shared" si="123"/>
        <v>122</v>
      </c>
      <c r="AZ106" s="204">
        <f t="shared" si="123"/>
        <v>106.8</v>
      </c>
      <c r="BA106" s="204">
        <f t="shared" si="123"/>
        <v>876.9</v>
      </c>
      <c r="BB106" s="204">
        <f t="shared" si="123"/>
        <v>533.79999999999995</v>
      </c>
      <c r="BC106" s="205" t="str">
        <f t="shared" si="123"/>
        <v>-</v>
      </c>
      <c r="BD106" s="285">
        <v>0.28999999999999998</v>
      </c>
      <c r="BE106" s="286">
        <v>33.5</v>
      </c>
      <c r="BF106" s="286">
        <v>1.35</v>
      </c>
      <c r="BG106" s="286">
        <v>20</v>
      </c>
      <c r="BH106" s="286">
        <v>14</v>
      </c>
      <c r="BI106" s="287">
        <v>12</v>
      </c>
      <c r="BJ106" s="268"/>
    </row>
    <row r="107" spans="1:62" hidden="1" outlineLevel="1" x14ac:dyDescent="0.3">
      <c r="A107" s="433"/>
      <c r="P107" s="259" t="s">
        <v>212</v>
      </c>
      <c r="Q107" s="259"/>
      <c r="R107" s="278">
        <v>14000</v>
      </c>
      <c r="S107" s="288">
        <v>14000</v>
      </c>
      <c r="T107" s="1331" t="s">
        <v>682</v>
      </c>
      <c r="U107" s="204">
        <v>360</v>
      </c>
      <c r="V107" s="204">
        <v>1400</v>
      </c>
      <c r="W107" s="1337" t="s">
        <v>682</v>
      </c>
      <c r="X107" s="1337" t="s">
        <v>682</v>
      </c>
      <c r="Y107" s="784" t="s">
        <v>682</v>
      </c>
      <c r="Z107" s="203" t="s">
        <v>682</v>
      </c>
      <c r="AA107" s="280">
        <v>14.4</v>
      </c>
      <c r="AB107" s="280">
        <v>129.9</v>
      </c>
      <c r="AC107" s="280">
        <v>1213</v>
      </c>
      <c r="AD107" s="280">
        <v>7002</v>
      </c>
      <c r="AE107" s="280">
        <v>3321</v>
      </c>
      <c r="AF107" s="280" t="s">
        <v>682</v>
      </c>
      <c r="AG107" s="280" t="s">
        <v>682</v>
      </c>
      <c r="AH107" s="280" t="s">
        <v>682</v>
      </c>
      <c r="AI107" s="280">
        <v>231</v>
      </c>
      <c r="AJ107" s="280">
        <v>202.1</v>
      </c>
      <c r="AK107" s="280">
        <v>1660</v>
      </c>
      <c r="AL107" s="280">
        <v>1011</v>
      </c>
      <c r="AM107" s="205" t="s">
        <v>682</v>
      </c>
      <c r="AN107" s="207"/>
      <c r="AO107" s="207"/>
      <c r="AP107" s="203" t="str">
        <f t="shared" si="123"/>
        <v>-</v>
      </c>
      <c r="AQ107" s="204">
        <f t="shared" si="123"/>
        <v>14.4</v>
      </c>
      <c r="AR107" s="204">
        <f t="shared" si="123"/>
        <v>129.9</v>
      </c>
      <c r="AS107" s="204">
        <f t="shared" si="123"/>
        <v>1213</v>
      </c>
      <c r="AT107" s="204">
        <f t="shared" si="123"/>
        <v>7002</v>
      </c>
      <c r="AU107" s="204">
        <f t="shared" si="123"/>
        <v>3321</v>
      </c>
      <c r="AV107" s="204" t="str">
        <f t="shared" si="123"/>
        <v>-</v>
      </c>
      <c r="AW107" s="204" t="str">
        <f t="shared" si="123"/>
        <v>-</v>
      </c>
      <c r="AX107" s="204" t="str">
        <f t="shared" si="123"/>
        <v>-</v>
      </c>
      <c r="AY107" s="204">
        <f t="shared" si="123"/>
        <v>231</v>
      </c>
      <c r="AZ107" s="204">
        <f t="shared" si="123"/>
        <v>202.1</v>
      </c>
      <c r="BA107" s="204">
        <f t="shared" si="123"/>
        <v>1660</v>
      </c>
      <c r="BB107" s="204">
        <f t="shared" si="123"/>
        <v>1011</v>
      </c>
      <c r="BC107" s="205" t="str">
        <f t="shared" si="123"/>
        <v>-</v>
      </c>
      <c r="BD107" s="279">
        <v>0.48499999999999999</v>
      </c>
      <c r="BE107" s="280">
        <v>59.5</v>
      </c>
      <c r="BF107" s="280">
        <v>2.5</v>
      </c>
      <c r="BG107" s="280">
        <v>35</v>
      </c>
      <c r="BH107" s="280">
        <v>25</v>
      </c>
      <c r="BI107" s="281">
        <v>22.5</v>
      </c>
      <c r="BJ107" s="282"/>
    </row>
    <row r="108" spans="1:62" hidden="1" outlineLevel="1" x14ac:dyDescent="0.3">
      <c r="A108" s="433"/>
      <c r="P108" s="259" t="s">
        <v>213</v>
      </c>
      <c r="Q108" s="259"/>
      <c r="R108" s="283">
        <v>3400</v>
      </c>
      <c r="S108" s="270">
        <v>3300</v>
      </c>
      <c r="T108" s="1332" t="s">
        <v>682</v>
      </c>
      <c r="U108" s="204">
        <v>84</v>
      </c>
      <c r="V108" s="204">
        <v>320</v>
      </c>
      <c r="W108" s="1337" t="s">
        <v>682</v>
      </c>
      <c r="X108" s="1337" t="s">
        <v>682</v>
      </c>
      <c r="Y108" s="784" t="s">
        <v>682</v>
      </c>
      <c r="Z108" s="203" t="s">
        <v>682</v>
      </c>
      <c r="AA108" s="277">
        <v>3.3439999999999999</v>
      </c>
      <c r="AB108" s="277">
        <v>30.18</v>
      </c>
      <c r="AC108" s="277">
        <v>281.8</v>
      </c>
      <c r="AD108" s="277">
        <v>1627</v>
      </c>
      <c r="AE108" s="277">
        <v>771.8</v>
      </c>
      <c r="AF108" s="277" t="s">
        <v>682</v>
      </c>
      <c r="AG108" s="277" t="s">
        <v>682</v>
      </c>
      <c r="AH108" s="277" t="s">
        <v>682</v>
      </c>
      <c r="AI108" s="277">
        <v>53.68</v>
      </c>
      <c r="AJ108" s="277">
        <v>46.99</v>
      </c>
      <c r="AK108" s="277">
        <v>385.8</v>
      </c>
      <c r="AL108" s="277">
        <v>234.9</v>
      </c>
      <c r="AM108" s="205" t="s">
        <v>682</v>
      </c>
      <c r="AN108" s="207"/>
      <c r="AO108" s="207"/>
      <c r="AP108" s="203" t="str">
        <f t="shared" si="123"/>
        <v>-</v>
      </c>
      <c r="AQ108" s="204">
        <f t="shared" si="123"/>
        <v>3.3439999999999999</v>
      </c>
      <c r="AR108" s="204">
        <f t="shared" si="123"/>
        <v>30.18</v>
      </c>
      <c r="AS108" s="204">
        <f t="shared" si="123"/>
        <v>281.8</v>
      </c>
      <c r="AT108" s="204">
        <f t="shared" si="123"/>
        <v>1627</v>
      </c>
      <c r="AU108" s="204">
        <f t="shared" si="123"/>
        <v>771.8</v>
      </c>
      <c r="AV108" s="204" t="str">
        <f t="shared" si="123"/>
        <v>-</v>
      </c>
      <c r="AW108" s="204" t="str">
        <f t="shared" si="123"/>
        <v>-</v>
      </c>
      <c r="AX108" s="204" t="str">
        <f t="shared" si="123"/>
        <v>-</v>
      </c>
      <c r="AY108" s="204">
        <f t="shared" si="123"/>
        <v>53.68</v>
      </c>
      <c r="AZ108" s="204">
        <f t="shared" si="123"/>
        <v>46.99</v>
      </c>
      <c r="BA108" s="204">
        <f t="shared" si="123"/>
        <v>385.8</v>
      </c>
      <c r="BB108" s="204">
        <f t="shared" si="123"/>
        <v>234.9</v>
      </c>
      <c r="BC108" s="205" t="str">
        <f t="shared" si="123"/>
        <v>-</v>
      </c>
      <c r="BD108" s="289">
        <v>0.216</v>
      </c>
      <c r="BE108" s="277">
        <v>26.2</v>
      </c>
      <c r="BF108" s="277">
        <v>1.02</v>
      </c>
      <c r="BG108" s="277">
        <v>15</v>
      </c>
      <c r="BH108" s="277">
        <v>10.53</v>
      </c>
      <c r="BI108" s="288">
        <v>9</v>
      </c>
      <c r="BJ108" s="290"/>
    </row>
    <row r="109" spans="1:62" hidden="1" outlineLevel="1" x14ac:dyDescent="0.3">
      <c r="A109" s="433"/>
      <c r="P109" s="259" t="s">
        <v>214</v>
      </c>
      <c r="Q109" s="259"/>
      <c r="R109" s="284">
        <v>2000</v>
      </c>
      <c r="S109" s="288">
        <v>20000</v>
      </c>
      <c r="T109" s="1332" t="s">
        <v>682</v>
      </c>
      <c r="U109" s="204">
        <v>1000</v>
      </c>
      <c r="V109" s="204">
        <v>4600</v>
      </c>
      <c r="W109" s="1337" t="s">
        <v>682</v>
      </c>
      <c r="X109" s="1337" t="s">
        <v>682</v>
      </c>
      <c r="Y109" s="784" t="s">
        <v>682</v>
      </c>
      <c r="Z109" s="203" t="s">
        <v>682</v>
      </c>
      <c r="AA109" s="277">
        <v>36.49</v>
      </c>
      <c r="AB109" s="277">
        <v>328.4</v>
      </c>
      <c r="AC109" s="277">
        <v>3065</v>
      </c>
      <c r="AD109" s="277">
        <v>17690</v>
      </c>
      <c r="AE109" s="277">
        <v>8393</v>
      </c>
      <c r="AF109" s="277" t="s">
        <v>682</v>
      </c>
      <c r="AG109" s="277" t="s">
        <v>682</v>
      </c>
      <c r="AH109" s="277" t="s">
        <v>682</v>
      </c>
      <c r="AI109" s="277">
        <v>583.79999999999995</v>
      </c>
      <c r="AJ109" s="277">
        <v>510.8</v>
      </c>
      <c r="AK109" s="277">
        <v>4196</v>
      </c>
      <c r="AL109" s="277">
        <v>2554</v>
      </c>
      <c r="AM109" s="205" t="s">
        <v>682</v>
      </c>
      <c r="AN109" s="207"/>
      <c r="AO109" s="207"/>
      <c r="AP109" s="203" t="str">
        <f t="shared" si="123"/>
        <v>-</v>
      </c>
      <c r="AQ109" s="204">
        <f t="shared" si="123"/>
        <v>36.49</v>
      </c>
      <c r="AR109" s="204">
        <f t="shared" si="123"/>
        <v>328.4</v>
      </c>
      <c r="AS109" s="204">
        <f t="shared" si="123"/>
        <v>3065</v>
      </c>
      <c r="AT109" s="204">
        <f t="shared" si="123"/>
        <v>17690</v>
      </c>
      <c r="AU109" s="204">
        <f t="shared" si="123"/>
        <v>8393</v>
      </c>
      <c r="AV109" s="204" t="str">
        <f t="shared" si="123"/>
        <v>-</v>
      </c>
      <c r="AW109" s="204" t="str">
        <f t="shared" si="123"/>
        <v>-</v>
      </c>
      <c r="AX109" s="204" t="str">
        <f t="shared" si="123"/>
        <v>-</v>
      </c>
      <c r="AY109" s="204">
        <f t="shared" si="123"/>
        <v>583.79999999999995</v>
      </c>
      <c r="AZ109" s="204">
        <f t="shared" si="123"/>
        <v>510.8</v>
      </c>
      <c r="BA109" s="204">
        <f t="shared" si="123"/>
        <v>4196</v>
      </c>
      <c r="BB109" s="204">
        <f t="shared" si="123"/>
        <v>2554</v>
      </c>
      <c r="BC109" s="205" t="str">
        <f t="shared" si="123"/>
        <v>-</v>
      </c>
      <c r="BD109" s="289">
        <v>1.42</v>
      </c>
      <c r="BE109" s="277">
        <v>172.5</v>
      </c>
      <c r="BF109" s="277">
        <v>6.6619999999999999</v>
      </c>
      <c r="BG109" s="277">
        <v>102</v>
      </c>
      <c r="BH109" s="277">
        <v>68.5</v>
      </c>
      <c r="BI109" s="288">
        <v>59.5</v>
      </c>
      <c r="BJ109" s="290"/>
    </row>
    <row r="110" spans="1:62" hidden="1" outlineLevel="1" x14ac:dyDescent="0.3">
      <c r="A110" s="433"/>
      <c r="P110" s="259" t="s">
        <v>215</v>
      </c>
      <c r="Q110" s="259"/>
      <c r="R110" s="284">
        <v>20000</v>
      </c>
      <c r="S110" s="288">
        <v>20000</v>
      </c>
      <c r="T110" s="1332" t="s">
        <v>682</v>
      </c>
      <c r="U110" s="204">
        <v>1000</v>
      </c>
      <c r="V110" s="204">
        <v>4200</v>
      </c>
      <c r="W110" s="1337" t="s">
        <v>682</v>
      </c>
      <c r="X110" s="1337" t="s">
        <v>682</v>
      </c>
      <c r="Y110" s="784" t="s">
        <v>682</v>
      </c>
      <c r="Z110" s="203" t="s">
        <v>682</v>
      </c>
      <c r="AA110" s="277">
        <v>31.4</v>
      </c>
      <c r="AB110" s="277">
        <v>282.2</v>
      </c>
      <c r="AC110" s="277">
        <v>2635</v>
      </c>
      <c r="AD110" s="277">
        <v>15210</v>
      </c>
      <c r="AE110" s="277">
        <v>7214</v>
      </c>
      <c r="AF110" s="277" t="s">
        <v>682</v>
      </c>
      <c r="AG110" s="277" t="s">
        <v>682</v>
      </c>
      <c r="AH110" s="277" t="s">
        <v>682</v>
      </c>
      <c r="AI110" s="277">
        <v>501.8</v>
      </c>
      <c r="AJ110" s="277">
        <v>439.1</v>
      </c>
      <c r="AK110" s="277">
        <v>3607</v>
      </c>
      <c r="AL110" s="277">
        <v>2195</v>
      </c>
      <c r="AM110" s="205" t="s">
        <v>682</v>
      </c>
      <c r="AN110" s="207"/>
      <c r="AO110" s="207"/>
      <c r="AP110" s="203" t="str">
        <f t="shared" si="123"/>
        <v>-</v>
      </c>
      <c r="AQ110" s="204">
        <f t="shared" si="123"/>
        <v>31.4</v>
      </c>
      <c r="AR110" s="204">
        <f t="shared" si="123"/>
        <v>282.2</v>
      </c>
      <c r="AS110" s="204">
        <f t="shared" si="123"/>
        <v>2635</v>
      </c>
      <c r="AT110" s="204">
        <f t="shared" si="123"/>
        <v>15210</v>
      </c>
      <c r="AU110" s="204">
        <f t="shared" si="123"/>
        <v>7214</v>
      </c>
      <c r="AV110" s="204" t="str">
        <f t="shared" si="123"/>
        <v>-</v>
      </c>
      <c r="AW110" s="204" t="str">
        <f t="shared" si="123"/>
        <v>-</v>
      </c>
      <c r="AX110" s="204" t="str">
        <f t="shared" si="123"/>
        <v>-</v>
      </c>
      <c r="AY110" s="204">
        <f t="shared" si="123"/>
        <v>501.8</v>
      </c>
      <c r="AZ110" s="204">
        <f t="shared" si="123"/>
        <v>439.1</v>
      </c>
      <c r="BA110" s="204">
        <f t="shared" si="123"/>
        <v>3607</v>
      </c>
      <c r="BB110" s="204">
        <f t="shared" si="123"/>
        <v>2195</v>
      </c>
      <c r="BC110" s="205" t="str">
        <f t="shared" si="123"/>
        <v>-</v>
      </c>
      <c r="BD110" s="289">
        <v>1.2</v>
      </c>
      <c r="BE110" s="277">
        <v>147</v>
      </c>
      <c r="BF110" s="277">
        <v>5.75</v>
      </c>
      <c r="BG110" s="277">
        <v>87</v>
      </c>
      <c r="BH110" s="277">
        <v>57</v>
      </c>
      <c r="BI110" s="288">
        <v>49</v>
      </c>
      <c r="BJ110" s="290"/>
    </row>
    <row r="111" spans="1:62" hidden="1" outlineLevel="1" x14ac:dyDescent="0.3">
      <c r="A111" s="433"/>
      <c r="P111" s="259" t="s">
        <v>216</v>
      </c>
      <c r="Q111" s="259"/>
      <c r="R111" s="284">
        <v>20000</v>
      </c>
      <c r="S111" s="288">
        <v>20000</v>
      </c>
      <c r="T111" s="1333" t="s">
        <v>682</v>
      </c>
      <c r="U111" s="204">
        <v>1000</v>
      </c>
      <c r="V111" s="204">
        <v>20000</v>
      </c>
      <c r="W111" s="1337" t="s">
        <v>682</v>
      </c>
      <c r="X111" s="1337" t="s">
        <v>682</v>
      </c>
      <c r="Y111" s="784" t="s">
        <v>682</v>
      </c>
      <c r="Z111" s="203" t="s">
        <v>682</v>
      </c>
      <c r="AA111" s="286">
        <v>360</v>
      </c>
      <c r="AB111" s="286">
        <v>3240</v>
      </c>
      <c r="AC111" s="286">
        <v>30240</v>
      </c>
      <c r="AD111" s="286">
        <v>174600</v>
      </c>
      <c r="AE111" s="286">
        <v>82800</v>
      </c>
      <c r="AF111" s="286" t="s">
        <v>682</v>
      </c>
      <c r="AG111" s="286" t="s">
        <v>682</v>
      </c>
      <c r="AH111" s="286" t="s">
        <v>682</v>
      </c>
      <c r="AI111" s="286">
        <v>5760</v>
      </c>
      <c r="AJ111" s="286">
        <v>5040</v>
      </c>
      <c r="AK111" s="286">
        <v>41400</v>
      </c>
      <c r="AL111" s="286">
        <v>25200</v>
      </c>
      <c r="AM111" s="205" t="s">
        <v>682</v>
      </c>
      <c r="AN111" s="207"/>
      <c r="AO111" s="207"/>
      <c r="AP111" s="203" t="str">
        <f t="shared" si="123"/>
        <v>-</v>
      </c>
      <c r="AQ111" s="204">
        <f t="shared" si="123"/>
        <v>360</v>
      </c>
      <c r="AR111" s="204">
        <f t="shared" si="123"/>
        <v>3240</v>
      </c>
      <c r="AS111" s="204">
        <f t="shared" si="123"/>
        <v>30240</v>
      </c>
      <c r="AT111" s="204">
        <f t="shared" si="123"/>
        <v>174600</v>
      </c>
      <c r="AU111" s="204">
        <f t="shared" si="123"/>
        <v>82800</v>
      </c>
      <c r="AV111" s="204" t="str">
        <f t="shared" si="123"/>
        <v>-</v>
      </c>
      <c r="AW111" s="204" t="str">
        <f t="shared" si="123"/>
        <v>-</v>
      </c>
      <c r="AX111" s="204" t="str">
        <f t="shared" si="123"/>
        <v>-</v>
      </c>
      <c r="AY111" s="204">
        <f t="shared" si="123"/>
        <v>5760</v>
      </c>
      <c r="AZ111" s="204">
        <f t="shared" si="123"/>
        <v>5040</v>
      </c>
      <c r="BA111" s="204">
        <f t="shared" si="123"/>
        <v>41400</v>
      </c>
      <c r="BB111" s="204">
        <f t="shared" si="123"/>
        <v>25200</v>
      </c>
      <c r="BC111" s="205" t="str">
        <f t="shared" si="123"/>
        <v>-</v>
      </c>
      <c r="BD111" s="289">
        <v>23</v>
      </c>
      <c r="BE111" s="277">
        <v>6000</v>
      </c>
      <c r="BF111" s="277">
        <v>110</v>
      </c>
      <c r="BG111" s="277">
        <v>8000</v>
      </c>
      <c r="BH111" s="277">
        <v>1125</v>
      </c>
      <c r="BI111" s="288">
        <v>990</v>
      </c>
      <c r="BJ111" s="290"/>
    </row>
    <row r="112" spans="1:62" hidden="1" outlineLevel="1" x14ac:dyDescent="0.3">
      <c r="A112" s="433"/>
      <c r="P112" s="259" t="s">
        <v>217</v>
      </c>
      <c r="Q112" s="259"/>
      <c r="R112" s="284">
        <v>20000</v>
      </c>
      <c r="S112" s="288">
        <v>20000</v>
      </c>
      <c r="T112" s="1333" t="s">
        <v>682</v>
      </c>
      <c r="U112" s="204">
        <v>1000</v>
      </c>
      <c r="V112" s="204">
        <v>20000</v>
      </c>
      <c r="W112" s="1337" t="s">
        <v>682</v>
      </c>
      <c r="X112" s="1337" t="s">
        <v>682</v>
      </c>
      <c r="Y112" s="784" t="s">
        <v>682</v>
      </c>
      <c r="Z112" s="203" t="s">
        <v>682</v>
      </c>
      <c r="AA112" s="286">
        <v>360</v>
      </c>
      <c r="AB112" s="286">
        <v>3240</v>
      </c>
      <c r="AC112" s="286">
        <v>30240</v>
      </c>
      <c r="AD112" s="286">
        <v>174600</v>
      </c>
      <c r="AE112" s="286">
        <v>82800</v>
      </c>
      <c r="AF112" s="286" t="s">
        <v>682</v>
      </c>
      <c r="AG112" s="286" t="s">
        <v>682</v>
      </c>
      <c r="AH112" s="286" t="s">
        <v>682</v>
      </c>
      <c r="AI112" s="286">
        <v>5760</v>
      </c>
      <c r="AJ112" s="286">
        <v>5040</v>
      </c>
      <c r="AK112" s="286">
        <v>41400</v>
      </c>
      <c r="AL112" s="286">
        <v>25200</v>
      </c>
      <c r="AM112" s="205" t="s">
        <v>682</v>
      </c>
      <c r="AN112" s="207"/>
      <c r="AO112" s="207"/>
      <c r="AP112" s="203" t="str">
        <f t="shared" si="123"/>
        <v>-</v>
      </c>
      <c r="AQ112" s="204">
        <f t="shared" si="123"/>
        <v>360</v>
      </c>
      <c r="AR112" s="204">
        <f t="shared" si="123"/>
        <v>3240</v>
      </c>
      <c r="AS112" s="204">
        <f t="shared" si="123"/>
        <v>30240</v>
      </c>
      <c r="AT112" s="204">
        <f t="shared" si="123"/>
        <v>174600</v>
      </c>
      <c r="AU112" s="204">
        <f t="shared" si="123"/>
        <v>82800</v>
      </c>
      <c r="AV112" s="204" t="str">
        <f t="shared" si="123"/>
        <v>-</v>
      </c>
      <c r="AW112" s="204" t="str">
        <f t="shared" si="123"/>
        <v>-</v>
      </c>
      <c r="AX112" s="204" t="str">
        <f t="shared" si="123"/>
        <v>-</v>
      </c>
      <c r="AY112" s="204">
        <f t="shared" si="123"/>
        <v>5760</v>
      </c>
      <c r="AZ112" s="204">
        <f t="shared" si="123"/>
        <v>5040</v>
      </c>
      <c r="BA112" s="204">
        <f t="shared" si="123"/>
        <v>41400</v>
      </c>
      <c r="BB112" s="204">
        <f t="shared" si="123"/>
        <v>25200</v>
      </c>
      <c r="BC112" s="205" t="str">
        <f t="shared" si="123"/>
        <v>-</v>
      </c>
      <c r="BD112" s="289">
        <v>11.5</v>
      </c>
      <c r="BE112" s="277">
        <v>1400</v>
      </c>
      <c r="BF112" s="277">
        <v>55.75</v>
      </c>
      <c r="BG112" s="277">
        <v>800</v>
      </c>
      <c r="BH112" s="277">
        <v>570</v>
      </c>
      <c r="BI112" s="288">
        <v>493</v>
      </c>
      <c r="BJ112" s="290"/>
    </row>
    <row r="113" spans="1:102" hidden="1" outlineLevel="1" x14ac:dyDescent="0.3">
      <c r="A113" s="433"/>
      <c r="P113" s="259" t="s">
        <v>218</v>
      </c>
      <c r="Q113" s="259"/>
      <c r="R113" s="269">
        <v>930</v>
      </c>
      <c r="S113" s="291">
        <v>910</v>
      </c>
      <c r="T113" s="1334" t="s">
        <v>682</v>
      </c>
      <c r="U113" s="204">
        <v>23</v>
      </c>
      <c r="V113" s="204">
        <v>90</v>
      </c>
      <c r="W113" s="1337" t="s">
        <v>682</v>
      </c>
      <c r="X113" s="1337" t="s">
        <v>682</v>
      </c>
      <c r="Y113" s="784" t="s">
        <v>682</v>
      </c>
      <c r="Z113" s="203" t="s">
        <v>682</v>
      </c>
      <c r="AA113" s="277">
        <v>0.92</v>
      </c>
      <c r="AB113" s="277">
        <v>8.25</v>
      </c>
      <c r="AC113" s="277">
        <v>77</v>
      </c>
      <c r="AD113" s="277">
        <v>444.6</v>
      </c>
      <c r="AE113" s="277">
        <v>210.8</v>
      </c>
      <c r="AF113" s="277" t="s">
        <v>682</v>
      </c>
      <c r="AG113" s="277" t="s">
        <v>682</v>
      </c>
      <c r="AH113" s="277" t="s">
        <v>682</v>
      </c>
      <c r="AI113" s="277">
        <v>14.67</v>
      </c>
      <c r="AJ113" s="277">
        <v>12.83</v>
      </c>
      <c r="AK113" s="277">
        <v>105.4</v>
      </c>
      <c r="AL113" s="277">
        <v>64.17</v>
      </c>
      <c r="AM113" s="205" t="s">
        <v>682</v>
      </c>
      <c r="AN113" s="207"/>
      <c r="AO113" s="207"/>
      <c r="AP113" s="203" t="str">
        <f t="shared" si="123"/>
        <v>-</v>
      </c>
      <c r="AQ113" s="204">
        <f t="shared" si="123"/>
        <v>0.92</v>
      </c>
      <c r="AR113" s="204">
        <f t="shared" si="123"/>
        <v>8.25</v>
      </c>
      <c r="AS113" s="204">
        <f t="shared" si="123"/>
        <v>77</v>
      </c>
      <c r="AT113" s="204">
        <f t="shared" si="123"/>
        <v>444.6</v>
      </c>
      <c r="AU113" s="204">
        <f t="shared" si="123"/>
        <v>210.8</v>
      </c>
      <c r="AV113" s="204" t="str">
        <f t="shared" si="123"/>
        <v>-</v>
      </c>
      <c r="AW113" s="204" t="str">
        <f t="shared" si="123"/>
        <v>-</v>
      </c>
      <c r="AX113" s="204" t="str">
        <f t="shared" si="123"/>
        <v>-</v>
      </c>
      <c r="AY113" s="204">
        <f t="shared" si="123"/>
        <v>14.67</v>
      </c>
      <c r="AZ113" s="204">
        <f t="shared" si="123"/>
        <v>12.83</v>
      </c>
      <c r="BA113" s="204">
        <f t="shared" si="123"/>
        <v>105.4</v>
      </c>
      <c r="BB113" s="204">
        <f t="shared" si="123"/>
        <v>64.17</v>
      </c>
      <c r="BC113" s="205" t="str">
        <f t="shared" si="123"/>
        <v>-</v>
      </c>
      <c r="BD113" s="285">
        <v>0.05</v>
      </c>
      <c r="BE113" s="286">
        <v>6</v>
      </c>
      <c r="BF113" s="286">
        <v>0.22</v>
      </c>
      <c r="BG113" s="286">
        <v>3.5</v>
      </c>
      <c r="BH113" s="286">
        <v>2.1</v>
      </c>
      <c r="BI113" s="287">
        <v>2</v>
      </c>
      <c r="BJ113" s="268"/>
    </row>
    <row r="114" spans="1:102" hidden="1" outlineLevel="1" x14ac:dyDescent="0.3">
      <c r="A114" s="433"/>
      <c r="P114" s="259" t="s">
        <v>219</v>
      </c>
      <c r="Q114" s="259"/>
      <c r="R114" s="269">
        <v>1600</v>
      </c>
      <c r="S114" s="291">
        <v>1600</v>
      </c>
      <c r="T114" s="1334" t="s">
        <v>682</v>
      </c>
      <c r="U114" s="204">
        <v>41</v>
      </c>
      <c r="V114" s="204">
        <v>160</v>
      </c>
      <c r="W114" s="1337" t="s">
        <v>682</v>
      </c>
      <c r="X114" s="1337" t="s">
        <v>682</v>
      </c>
      <c r="Y114" s="784" t="s">
        <v>682</v>
      </c>
      <c r="Z114" s="203" t="s">
        <v>682</v>
      </c>
      <c r="AA114" s="276">
        <v>1.643</v>
      </c>
      <c r="AB114" s="276">
        <v>14.79</v>
      </c>
      <c r="AC114" s="276">
        <v>138</v>
      </c>
      <c r="AD114" s="276">
        <v>796.8</v>
      </c>
      <c r="AE114" s="276">
        <v>377.9</v>
      </c>
      <c r="AF114" s="276" t="s">
        <v>682</v>
      </c>
      <c r="AG114" s="276" t="s">
        <v>682</v>
      </c>
      <c r="AH114" s="276" t="s">
        <v>682</v>
      </c>
      <c r="AI114" s="276">
        <v>26.29</v>
      </c>
      <c r="AJ114" s="276">
        <v>23</v>
      </c>
      <c r="AK114" s="276">
        <v>188.9</v>
      </c>
      <c r="AL114" s="276">
        <v>115</v>
      </c>
      <c r="AM114" s="205" t="s">
        <v>682</v>
      </c>
      <c r="AN114" s="207"/>
      <c r="AO114" s="207"/>
      <c r="AP114" s="203" t="str">
        <f t="shared" si="123"/>
        <v>-</v>
      </c>
      <c r="AQ114" s="204">
        <f t="shared" si="123"/>
        <v>1.643</v>
      </c>
      <c r="AR114" s="204">
        <f t="shared" si="123"/>
        <v>14.79</v>
      </c>
      <c r="AS114" s="204">
        <f t="shared" si="123"/>
        <v>138</v>
      </c>
      <c r="AT114" s="204">
        <f t="shared" si="123"/>
        <v>796.8</v>
      </c>
      <c r="AU114" s="204">
        <f t="shared" si="123"/>
        <v>377.9</v>
      </c>
      <c r="AV114" s="204" t="str">
        <f t="shared" si="123"/>
        <v>-</v>
      </c>
      <c r="AW114" s="204" t="str">
        <f t="shared" si="123"/>
        <v>-</v>
      </c>
      <c r="AX114" s="204" t="str">
        <f t="shared" si="123"/>
        <v>-</v>
      </c>
      <c r="AY114" s="204">
        <f t="shared" si="123"/>
        <v>26.29</v>
      </c>
      <c r="AZ114" s="204">
        <f t="shared" si="123"/>
        <v>23</v>
      </c>
      <c r="BA114" s="204">
        <f t="shared" si="123"/>
        <v>188.9</v>
      </c>
      <c r="BB114" s="204">
        <f t="shared" si="123"/>
        <v>115</v>
      </c>
      <c r="BC114" s="205" t="str">
        <f t="shared" si="123"/>
        <v>-</v>
      </c>
      <c r="BD114" s="292">
        <v>0.1</v>
      </c>
      <c r="BE114" s="240">
        <v>12.5</v>
      </c>
      <c r="BF114" s="240">
        <v>0.45</v>
      </c>
      <c r="BG114" s="240">
        <v>6.9</v>
      </c>
      <c r="BH114" s="240">
        <v>4.5</v>
      </c>
      <c r="BI114" s="241">
        <v>4.4000000000000004</v>
      </c>
      <c r="BJ114" s="232"/>
    </row>
    <row r="115" spans="1:102" hidden="1" outlineLevel="1" x14ac:dyDescent="0.3">
      <c r="A115" s="433"/>
      <c r="P115" s="259" t="s">
        <v>220</v>
      </c>
      <c r="Q115" s="259"/>
      <c r="R115" s="269">
        <v>790</v>
      </c>
      <c r="S115" s="291">
        <v>770</v>
      </c>
      <c r="T115" s="1334" t="s">
        <v>682</v>
      </c>
      <c r="U115" s="204">
        <v>21</v>
      </c>
      <c r="V115" s="204">
        <v>76</v>
      </c>
      <c r="W115" s="1337" t="s">
        <v>682</v>
      </c>
      <c r="X115" s="1337" t="s">
        <v>682</v>
      </c>
      <c r="Y115" s="784" t="s">
        <v>682</v>
      </c>
      <c r="Z115" s="203" t="s">
        <v>682</v>
      </c>
      <c r="AA115" s="293">
        <v>0.77300000000000002</v>
      </c>
      <c r="AB115" s="293">
        <v>6.9459999999999997</v>
      </c>
      <c r="AC115" s="271">
        <v>65</v>
      </c>
      <c r="AD115" s="271">
        <v>375.3</v>
      </c>
      <c r="AE115" s="271">
        <v>178</v>
      </c>
      <c r="AF115" s="293" t="s">
        <v>682</v>
      </c>
      <c r="AG115" s="293" t="s">
        <v>682</v>
      </c>
      <c r="AH115" s="293" t="s">
        <v>682</v>
      </c>
      <c r="AI115" s="293">
        <v>12.38</v>
      </c>
      <c r="AJ115" s="293">
        <v>10.83</v>
      </c>
      <c r="AK115" s="271">
        <v>88.99</v>
      </c>
      <c r="AL115" s="271">
        <v>54.16</v>
      </c>
      <c r="AM115" s="205" t="s">
        <v>682</v>
      </c>
      <c r="AN115" s="207"/>
      <c r="AO115" s="207"/>
      <c r="AP115" s="203" t="str">
        <f t="shared" si="123"/>
        <v>-</v>
      </c>
      <c r="AQ115" s="204">
        <f t="shared" si="123"/>
        <v>0.77300000000000002</v>
      </c>
      <c r="AR115" s="204">
        <f t="shared" si="123"/>
        <v>6.9459999999999997</v>
      </c>
      <c r="AS115" s="204">
        <f t="shared" si="123"/>
        <v>65</v>
      </c>
      <c r="AT115" s="204">
        <f t="shared" si="123"/>
        <v>375.3</v>
      </c>
      <c r="AU115" s="204">
        <f t="shared" si="123"/>
        <v>178</v>
      </c>
      <c r="AV115" s="204" t="str">
        <f t="shared" si="123"/>
        <v>-</v>
      </c>
      <c r="AW115" s="204" t="str">
        <f t="shared" si="123"/>
        <v>-</v>
      </c>
      <c r="AX115" s="204" t="str">
        <f t="shared" si="123"/>
        <v>-</v>
      </c>
      <c r="AY115" s="204">
        <f t="shared" si="123"/>
        <v>12.38</v>
      </c>
      <c r="AZ115" s="204">
        <f t="shared" si="123"/>
        <v>10.83</v>
      </c>
      <c r="BA115" s="204">
        <f t="shared" si="123"/>
        <v>88.99</v>
      </c>
      <c r="BB115" s="204">
        <f t="shared" si="123"/>
        <v>54.16</v>
      </c>
      <c r="BC115" s="205" t="str">
        <f t="shared" si="123"/>
        <v>-</v>
      </c>
      <c r="BD115" s="272">
        <v>4.65E-2</v>
      </c>
      <c r="BE115" s="273">
        <v>5.55</v>
      </c>
      <c r="BF115" s="273">
        <v>0.21</v>
      </c>
      <c r="BG115" s="273">
        <v>3.15</v>
      </c>
      <c r="BH115" s="273">
        <v>2.0499999999999998</v>
      </c>
      <c r="BI115" s="274">
        <v>1.9</v>
      </c>
      <c r="BJ115" s="275"/>
    </row>
    <row r="116" spans="1:102" hidden="1" outlineLevel="1" x14ac:dyDescent="0.3">
      <c r="A116" s="433"/>
      <c r="P116" s="259" t="s">
        <v>221</v>
      </c>
      <c r="Q116" s="259"/>
      <c r="R116" s="269">
        <v>6300</v>
      </c>
      <c r="S116" s="291">
        <v>6200</v>
      </c>
      <c r="T116" s="1334" t="s">
        <v>682</v>
      </c>
      <c r="U116" s="204">
        <v>150</v>
      </c>
      <c r="V116" s="204">
        <v>610</v>
      </c>
      <c r="W116" s="1337" t="s">
        <v>682</v>
      </c>
      <c r="X116" s="1337" t="s">
        <v>682</v>
      </c>
      <c r="Y116" s="784" t="s">
        <v>682</v>
      </c>
      <c r="Z116" s="203" t="s">
        <v>682</v>
      </c>
      <c r="AA116" s="293">
        <v>6.2</v>
      </c>
      <c r="AB116" s="293">
        <v>56.1</v>
      </c>
      <c r="AC116" s="271">
        <v>523.70000000000005</v>
      </c>
      <c r="AD116" s="271">
        <v>3024</v>
      </c>
      <c r="AE116" s="271">
        <v>1434</v>
      </c>
      <c r="AF116" s="293" t="s">
        <v>682</v>
      </c>
      <c r="AG116" s="293" t="s">
        <v>682</v>
      </c>
      <c r="AH116" s="293" t="s">
        <v>682</v>
      </c>
      <c r="AI116" s="293">
        <v>99.8</v>
      </c>
      <c r="AJ116" s="293">
        <v>87.3</v>
      </c>
      <c r="AK116" s="271">
        <v>717</v>
      </c>
      <c r="AL116" s="271">
        <v>436.4</v>
      </c>
      <c r="AM116" s="205" t="s">
        <v>682</v>
      </c>
      <c r="AN116" s="207"/>
      <c r="AO116" s="207"/>
      <c r="AP116" s="203" t="str">
        <f t="shared" si="123"/>
        <v>-</v>
      </c>
      <c r="AQ116" s="204">
        <f t="shared" si="123"/>
        <v>6.2</v>
      </c>
      <c r="AR116" s="204">
        <f t="shared" si="123"/>
        <v>56.1</v>
      </c>
      <c r="AS116" s="204">
        <f t="shared" si="123"/>
        <v>523.70000000000005</v>
      </c>
      <c r="AT116" s="204">
        <f t="shared" si="123"/>
        <v>3024</v>
      </c>
      <c r="AU116" s="204">
        <f t="shared" si="123"/>
        <v>1434</v>
      </c>
      <c r="AV116" s="204" t="str">
        <f t="shared" si="123"/>
        <v>-</v>
      </c>
      <c r="AW116" s="204" t="str">
        <f t="shared" si="123"/>
        <v>-</v>
      </c>
      <c r="AX116" s="204" t="str">
        <f t="shared" si="123"/>
        <v>-</v>
      </c>
      <c r="AY116" s="204">
        <f t="shared" si="123"/>
        <v>99.8</v>
      </c>
      <c r="AZ116" s="204">
        <f t="shared" si="123"/>
        <v>87.3</v>
      </c>
      <c r="BA116" s="204">
        <f t="shared" si="123"/>
        <v>717</v>
      </c>
      <c r="BB116" s="204">
        <f t="shared" si="123"/>
        <v>436.4</v>
      </c>
      <c r="BC116" s="205" t="str">
        <f t="shared" si="123"/>
        <v>-</v>
      </c>
      <c r="BD116" s="279">
        <v>0.22500000000000001</v>
      </c>
      <c r="BE116" s="280">
        <v>28</v>
      </c>
      <c r="BF116" s="280">
        <v>1.1000000000000001</v>
      </c>
      <c r="BG116" s="280">
        <v>16.5</v>
      </c>
      <c r="BH116" s="280">
        <v>9.5</v>
      </c>
      <c r="BI116" s="281">
        <v>10</v>
      </c>
      <c r="BJ116" s="282"/>
    </row>
    <row r="117" spans="1:102" hidden="1" outlineLevel="1" x14ac:dyDescent="0.3">
      <c r="A117" s="433"/>
      <c r="P117" s="259" t="s">
        <v>222</v>
      </c>
      <c r="Q117" s="259"/>
      <c r="R117" s="269">
        <v>9900</v>
      </c>
      <c r="S117" s="291">
        <v>9700</v>
      </c>
      <c r="T117" s="1334" t="s">
        <v>682</v>
      </c>
      <c r="U117" s="204">
        <v>240</v>
      </c>
      <c r="V117" s="204">
        <v>950</v>
      </c>
      <c r="W117" s="1337" t="s">
        <v>682</v>
      </c>
      <c r="X117" s="1337" t="s">
        <v>682</v>
      </c>
      <c r="Y117" s="784" t="s">
        <v>682</v>
      </c>
      <c r="Z117" s="203" t="s">
        <v>682</v>
      </c>
      <c r="AA117" s="293">
        <v>9.75</v>
      </c>
      <c r="AB117" s="293">
        <v>87.75</v>
      </c>
      <c r="AC117" s="271">
        <v>819</v>
      </c>
      <c r="AD117" s="271">
        <v>4729</v>
      </c>
      <c r="AE117" s="271">
        <v>2243</v>
      </c>
      <c r="AF117" s="293" t="s">
        <v>682</v>
      </c>
      <c r="AG117" s="293" t="s">
        <v>682</v>
      </c>
      <c r="AH117" s="293" t="s">
        <v>682</v>
      </c>
      <c r="AI117" s="293">
        <v>156</v>
      </c>
      <c r="AJ117" s="293">
        <v>136.5</v>
      </c>
      <c r="AK117" s="271">
        <v>1121</v>
      </c>
      <c r="AL117" s="271">
        <v>682.5</v>
      </c>
      <c r="AM117" s="205" t="s">
        <v>682</v>
      </c>
      <c r="AN117" s="207"/>
      <c r="AO117" s="207"/>
      <c r="AP117" s="203" t="str">
        <f t="shared" si="123"/>
        <v>-</v>
      </c>
      <c r="AQ117" s="204">
        <f t="shared" si="123"/>
        <v>9.75</v>
      </c>
      <c r="AR117" s="204">
        <f t="shared" si="123"/>
        <v>87.75</v>
      </c>
      <c r="AS117" s="204">
        <f t="shared" si="123"/>
        <v>819</v>
      </c>
      <c r="AT117" s="204">
        <f t="shared" si="123"/>
        <v>4729</v>
      </c>
      <c r="AU117" s="204">
        <f t="shared" si="123"/>
        <v>2243</v>
      </c>
      <c r="AV117" s="204" t="str">
        <f t="shared" si="123"/>
        <v>-</v>
      </c>
      <c r="AW117" s="204" t="str">
        <f t="shared" si="123"/>
        <v>-</v>
      </c>
      <c r="AX117" s="204" t="str">
        <f t="shared" si="123"/>
        <v>-</v>
      </c>
      <c r="AY117" s="204">
        <f t="shared" si="123"/>
        <v>156</v>
      </c>
      <c r="AZ117" s="204">
        <f t="shared" si="123"/>
        <v>136.5</v>
      </c>
      <c r="BA117" s="204">
        <f t="shared" si="123"/>
        <v>1121</v>
      </c>
      <c r="BB117" s="204">
        <f t="shared" si="123"/>
        <v>682.5</v>
      </c>
      <c r="BC117" s="205" t="str">
        <f t="shared" si="123"/>
        <v>-</v>
      </c>
      <c r="BD117" s="279">
        <v>0.35499999999999998</v>
      </c>
      <c r="BE117" s="280">
        <v>44.5</v>
      </c>
      <c r="BF117" s="280">
        <v>1.55</v>
      </c>
      <c r="BG117" s="280">
        <v>25.5</v>
      </c>
      <c r="BH117" s="280">
        <v>14.5</v>
      </c>
      <c r="BI117" s="281">
        <v>14.5</v>
      </c>
      <c r="BJ117" s="282"/>
    </row>
    <row r="118" spans="1:102" hidden="1" outlineLevel="1" x14ac:dyDescent="0.3">
      <c r="A118" s="433"/>
      <c r="P118" s="259" t="s">
        <v>223</v>
      </c>
      <c r="Q118" s="259"/>
      <c r="R118" s="269">
        <v>20000</v>
      </c>
      <c r="S118" s="291">
        <v>20000</v>
      </c>
      <c r="T118" s="1334" t="s">
        <v>682</v>
      </c>
      <c r="U118" s="204">
        <v>900</v>
      </c>
      <c r="V118" s="204">
        <v>3500</v>
      </c>
      <c r="W118" s="1337" t="s">
        <v>682</v>
      </c>
      <c r="X118" s="1337" t="s">
        <v>682</v>
      </c>
      <c r="Y118" s="784" t="s">
        <v>682</v>
      </c>
      <c r="Z118" s="203" t="s">
        <v>682</v>
      </c>
      <c r="AA118" s="293">
        <v>36</v>
      </c>
      <c r="AB118" s="293">
        <v>324</v>
      </c>
      <c r="AC118" s="271">
        <v>3024</v>
      </c>
      <c r="AD118" s="271">
        <v>17460</v>
      </c>
      <c r="AE118" s="271">
        <v>8280</v>
      </c>
      <c r="AF118" s="293" t="s">
        <v>682</v>
      </c>
      <c r="AG118" s="293" t="s">
        <v>682</v>
      </c>
      <c r="AH118" s="293" t="s">
        <v>682</v>
      </c>
      <c r="AI118" s="293">
        <v>576</v>
      </c>
      <c r="AJ118" s="293">
        <v>504</v>
      </c>
      <c r="AK118" s="271">
        <v>4140</v>
      </c>
      <c r="AL118" s="271">
        <v>2520</v>
      </c>
      <c r="AM118" s="205" t="s">
        <v>682</v>
      </c>
      <c r="AN118" s="207"/>
      <c r="AO118" s="207"/>
      <c r="AP118" s="203" t="str">
        <f t="shared" si="123"/>
        <v>-</v>
      </c>
      <c r="AQ118" s="204">
        <f t="shared" si="123"/>
        <v>36</v>
      </c>
      <c r="AR118" s="204">
        <f t="shared" ref="AR118:BC119" si="124">AB118</f>
        <v>324</v>
      </c>
      <c r="AS118" s="204">
        <f t="shared" si="124"/>
        <v>3024</v>
      </c>
      <c r="AT118" s="204">
        <f t="shared" si="124"/>
        <v>17460</v>
      </c>
      <c r="AU118" s="204">
        <f t="shared" si="124"/>
        <v>8280</v>
      </c>
      <c r="AV118" s="204" t="str">
        <f t="shared" si="124"/>
        <v>-</v>
      </c>
      <c r="AW118" s="204" t="str">
        <f t="shared" si="124"/>
        <v>-</v>
      </c>
      <c r="AX118" s="204" t="str">
        <f t="shared" si="124"/>
        <v>-</v>
      </c>
      <c r="AY118" s="204">
        <f t="shared" si="124"/>
        <v>576</v>
      </c>
      <c r="AZ118" s="204">
        <f t="shared" si="124"/>
        <v>504</v>
      </c>
      <c r="BA118" s="204">
        <f t="shared" si="124"/>
        <v>4140</v>
      </c>
      <c r="BB118" s="204">
        <f t="shared" si="124"/>
        <v>2520</v>
      </c>
      <c r="BC118" s="205" t="str">
        <f t="shared" si="124"/>
        <v>-</v>
      </c>
      <c r="BD118" s="279">
        <v>1.5</v>
      </c>
      <c r="BE118" s="280">
        <v>170</v>
      </c>
      <c r="BF118" s="280">
        <v>6</v>
      </c>
      <c r="BG118" s="280">
        <v>90</v>
      </c>
      <c r="BH118" s="280">
        <v>65</v>
      </c>
      <c r="BI118" s="281">
        <v>48</v>
      </c>
      <c r="BJ118" s="282"/>
    </row>
    <row r="119" spans="1:102" ht="15.75" hidden="1" outlineLevel="1" thickBot="1" x14ac:dyDescent="0.35">
      <c r="A119" s="433"/>
      <c r="P119" s="259" t="s">
        <v>224</v>
      </c>
      <c r="Q119" s="259"/>
      <c r="R119" s="294">
        <v>22000</v>
      </c>
      <c r="S119" s="295">
        <v>20000</v>
      </c>
      <c r="T119" s="1335" t="s">
        <v>682</v>
      </c>
      <c r="U119" s="212">
        <v>540</v>
      </c>
      <c r="V119" s="212">
        <v>2200</v>
      </c>
      <c r="W119" s="1338" t="s">
        <v>682</v>
      </c>
      <c r="X119" s="1338" t="s">
        <v>682</v>
      </c>
      <c r="Y119" s="797" t="s">
        <v>682</v>
      </c>
      <c r="Z119" s="211" t="s">
        <v>682</v>
      </c>
      <c r="AA119" s="296">
        <v>21.6</v>
      </c>
      <c r="AB119" s="296">
        <v>194.4</v>
      </c>
      <c r="AC119" s="297">
        <v>1914</v>
      </c>
      <c r="AD119" s="297">
        <v>10480</v>
      </c>
      <c r="AE119" s="297">
        <v>4968</v>
      </c>
      <c r="AF119" s="296" t="s">
        <v>682</v>
      </c>
      <c r="AG119" s="296" t="s">
        <v>682</v>
      </c>
      <c r="AH119" s="296" t="s">
        <v>682</v>
      </c>
      <c r="AI119" s="296">
        <v>345.6</v>
      </c>
      <c r="AJ119" s="296">
        <v>302.39999999999998</v>
      </c>
      <c r="AK119" s="297">
        <v>2484</v>
      </c>
      <c r="AL119" s="297">
        <v>1512</v>
      </c>
      <c r="AM119" s="213" t="s">
        <v>682</v>
      </c>
      <c r="AN119" s="215"/>
      <c r="AO119" s="215"/>
      <c r="AP119" s="211" t="str">
        <f>Z119</f>
        <v>-</v>
      </c>
      <c r="AQ119" s="212">
        <f>AA119</f>
        <v>21.6</v>
      </c>
      <c r="AR119" s="212">
        <f t="shared" si="124"/>
        <v>194.4</v>
      </c>
      <c r="AS119" s="212">
        <f t="shared" si="124"/>
        <v>1914</v>
      </c>
      <c r="AT119" s="212">
        <f t="shared" si="124"/>
        <v>10480</v>
      </c>
      <c r="AU119" s="212">
        <f t="shared" si="124"/>
        <v>4968</v>
      </c>
      <c r="AV119" s="212" t="str">
        <f t="shared" si="124"/>
        <v>-</v>
      </c>
      <c r="AW119" s="212" t="str">
        <f t="shared" si="124"/>
        <v>-</v>
      </c>
      <c r="AX119" s="212" t="str">
        <f t="shared" si="124"/>
        <v>-</v>
      </c>
      <c r="AY119" s="212">
        <f t="shared" si="124"/>
        <v>345.6</v>
      </c>
      <c r="AZ119" s="212">
        <f t="shared" si="124"/>
        <v>302.39999999999998</v>
      </c>
      <c r="BA119" s="212">
        <f t="shared" si="124"/>
        <v>2484</v>
      </c>
      <c r="BB119" s="212">
        <f t="shared" si="124"/>
        <v>1512</v>
      </c>
      <c r="BC119" s="213" t="str">
        <f t="shared" si="124"/>
        <v>-</v>
      </c>
      <c r="BD119" s="298">
        <v>0.71</v>
      </c>
      <c r="BE119" s="299">
        <v>83</v>
      </c>
      <c r="BF119" s="299">
        <v>2.8</v>
      </c>
      <c r="BG119" s="299">
        <v>43</v>
      </c>
      <c r="BH119" s="299">
        <v>31.5</v>
      </c>
      <c r="BI119" s="300">
        <v>23.8</v>
      </c>
      <c r="BJ119" s="282"/>
    </row>
    <row r="120" spans="1:102" hidden="1" outlineLevel="1" x14ac:dyDescent="0.3">
      <c r="A120" s="433"/>
    </row>
    <row r="121" spans="1:102" hidden="1" collapsed="1" x14ac:dyDescent="0.3">
      <c r="A121" s="433"/>
    </row>
    <row r="122" spans="1:102" hidden="1" x14ac:dyDescent="0.3">
      <c r="A122" s="433"/>
    </row>
    <row r="123" spans="1:102" s="175" customFormat="1" ht="15.75" hidden="1" outlineLevel="1" thickBot="1" x14ac:dyDescent="0.35">
      <c r="A123" s="799"/>
      <c r="O123" s="176" t="s">
        <v>591</v>
      </c>
      <c r="P123" s="177" t="s">
        <v>234</v>
      </c>
      <c r="Q123" s="177"/>
      <c r="R123" s="178" t="s">
        <v>233</v>
      </c>
      <c r="S123" s="179"/>
      <c r="T123" s="179"/>
      <c r="U123" s="179"/>
      <c r="V123" s="179"/>
      <c r="W123" s="179"/>
      <c r="X123" s="180"/>
      <c r="Y123" s="179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E123" s="179"/>
      <c r="BF123" s="179"/>
      <c r="BG123" s="179"/>
      <c r="BH123" s="179"/>
      <c r="BI123" s="179"/>
      <c r="BJ123" s="179"/>
      <c r="BM123" s="179"/>
      <c r="BN123" s="179"/>
      <c r="BO123" s="179"/>
      <c r="BP123" s="179"/>
      <c r="BQ123" s="179"/>
      <c r="BR123" s="179"/>
      <c r="BS123" s="179"/>
      <c r="BT123" s="179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</row>
    <row r="124" spans="1:102" s="175" customFormat="1" ht="75" hidden="1" outlineLevel="1" thickBot="1" x14ac:dyDescent="0.35">
      <c r="A124" s="799"/>
      <c r="P124" s="179"/>
      <c r="Q124" s="179"/>
      <c r="R124" s="182" t="s">
        <v>119</v>
      </c>
      <c r="S124" s="182" t="s">
        <v>120</v>
      </c>
      <c r="T124" s="183" t="s">
        <v>91</v>
      </c>
      <c r="U124" s="183" t="s">
        <v>85</v>
      </c>
      <c r="V124" s="183" t="s">
        <v>86</v>
      </c>
      <c r="W124" s="183" t="s">
        <v>87</v>
      </c>
      <c r="X124" s="183" t="s">
        <v>88</v>
      </c>
      <c r="Y124" s="184" t="s">
        <v>89</v>
      </c>
      <c r="Z124" s="185" t="s">
        <v>92</v>
      </c>
      <c r="AA124" s="183" t="s">
        <v>93</v>
      </c>
      <c r="AB124" s="183" t="s">
        <v>94</v>
      </c>
      <c r="AC124" s="183" t="s">
        <v>95</v>
      </c>
      <c r="AD124" s="183" t="s">
        <v>96</v>
      </c>
      <c r="AE124" s="183" t="s">
        <v>97</v>
      </c>
      <c r="AF124" s="183" t="s">
        <v>98</v>
      </c>
      <c r="AG124" s="183" t="s">
        <v>105</v>
      </c>
      <c r="AH124" s="183" t="s">
        <v>104</v>
      </c>
      <c r="AI124" s="183" t="s">
        <v>99</v>
      </c>
      <c r="AJ124" s="183" t="s">
        <v>100</v>
      </c>
      <c r="AK124" s="183" t="s">
        <v>101</v>
      </c>
      <c r="AL124" s="183" t="s">
        <v>102</v>
      </c>
      <c r="AM124" s="191" t="s">
        <v>103</v>
      </c>
      <c r="AN124" s="317"/>
      <c r="AO124" s="1395"/>
      <c r="AP124" s="187" t="s">
        <v>92</v>
      </c>
      <c r="AQ124" s="188" t="s">
        <v>93</v>
      </c>
      <c r="AR124" s="188" t="s">
        <v>94</v>
      </c>
      <c r="AS124" s="188" t="s">
        <v>95</v>
      </c>
      <c r="AT124" s="188" t="s">
        <v>96</v>
      </c>
      <c r="AU124" s="188" t="s">
        <v>97</v>
      </c>
      <c r="AV124" s="188" t="s">
        <v>98</v>
      </c>
      <c r="AW124" s="188" t="s">
        <v>105</v>
      </c>
      <c r="AX124" s="188" t="s">
        <v>104</v>
      </c>
      <c r="AY124" s="188" t="s">
        <v>99</v>
      </c>
      <c r="AZ124" s="188" t="s">
        <v>100</v>
      </c>
      <c r="BA124" s="188" t="s">
        <v>101</v>
      </c>
      <c r="BB124" s="188" t="s">
        <v>102</v>
      </c>
      <c r="BC124" s="189" t="s">
        <v>103</v>
      </c>
      <c r="BD124" s="190" t="s">
        <v>50</v>
      </c>
      <c r="BE124" s="183" t="s">
        <v>51</v>
      </c>
      <c r="BF124" s="183" t="s">
        <v>52</v>
      </c>
      <c r="BG124" s="183" t="s">
        <v>117</v>
      </c>
      <c r="BH124" s="191" t="s">
        <v>4</v>
      </c>
      <c r="BI124" s="184" t="s">
        <v>54</v>
      </c>
      <c r="BJ124" s="192"/>
      <c r="BM124" s="179"/>
      <c r="BN124" s="179"/>
      <c r="BO124" s="179"/>
      <c r="BP124" s="179"/>
      <c r="BQ124" s="179"/>
      <c r="BR124" s="179"/>
      <c r="BS124" s="179"/>
      <c r="BT124" s="179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</row>
    <row r="125" spans="1:102" hidden="1" outlineLevel="1" x14ac:dyDescent="0.3">
      <c r="A125" s="433"/>
      <c r="P125" s="181" t="s">
        <v>146</v>
      </c>
      <c r="R125" s="193" t="s">
        <v>682</v>
      </c>
      <c r="S125" s="193" t="s">
        <v>682</v>
      </c>
      <c r="T125" s="194">
        <v>6.2</v>
      </c>
      <c r="U125" s="195">
        <v>211</v>
      </c>
      <c r="V125" s="195">
        <v>884</v>
      </c>
      <c r="W125" s="195">
        <v>8459</v>
      </c>
      <c r="X125" s="195">
        <v>481309</v>
      </c>
      <c r="Y125" s="196">
        <v>1000000</v>
      </c>
      <c r="Z125" s="194" t="s">
        <v>682</v>
      </c>
      <c r="AA125" s="195" t="s">
        <v>682</v>
      </c>
      <c r="AB125" s="195" t="s">
        <v>682</v>
      </c>
      <c r="AC125" s="195" t="s">
        <v>682</v>
      </c>
      <c r="AD125" s="195" t="s">
        <v>682</v>
      </c>
      <c r="AE125" s="195" t="s">
        <v>682</v>
      </c>
      <c r="AF125" s="195" t="s">
        <v>682</v>
      </c>
      <c r="AG125" s="195" t="s">
        <v>682</v>
      </c>
      <c r="AH125" s="195" t="s">
        <v>682</v>
      </c>
      <c r="AI125" s="195" t="s">
        <v>682</v>
      </c>
      <c r="AJ125" s="195" t="s">
        <v>682</v>
      </c>
      <c r="AK125" s="195" t="s">
        <v>682</v>
      </c>
      <c r="AL125" s="195" t="s">
        <v>682</v>
      </c>
      <c r="AM125" s="197" t="s">
        <v>682</v>
      </c>
      <c r="AN125" s="1396"/>
      <c r="AO125" s="1397"/>
      <c r="AP125" s="194" t="str">
        <f t="shared" ref="AP125:BC129" si="125">Z125</f>
        <v>-</v>
      </c>
      <c r="AQ125" s="195" t="str">
        <f t="shared" si="125"/>
        <v>-</v>
      </c>
      <c r="AR125" s="195" t="str">
        <f t="shared" si="125"/>
        <v>-</v>
      </c>
      <c r="AS125" s="195" t="str">
        <f t="shared" si="125"/>
        <v>-</v>
      </c>
      <c r="AT125" s="195" t="str">
        <f t="shared" si="125"/>
        <v>-</v>
      </c>
      <c r="AU125" s="195" t="str">
        <f t="shared" si="125"/>
        <v>-</v>
      </c>
      <c r="AV125" s="195" t="str">
        <f t="shared" si="125"/>
        <v>-</v>
      </c>
      <c r="AW125" s="195" t="str">
        <f t="shared" si="125"/>
        <v>-</v>
      </c>
      <c r="AX125" s="195" t="str">
        <f t="shared" si="125"/>
        <v>-</v>
      </c>
      <c r="AY125" s="195" t="str">
        <f t="shared" si="125"/>
        <v>-</v>
      </c>
      <c r="AZ125" s="195" t="str">
        <f t="shared" si="125"/>
        <v>-</v>
      </c>
      <c r="BA125" s="195" t="str">
        <f t="shared" si="125"/>
        <v>-</v>
      </c>
      <c r="BB125" s="195" t="str">
        <f t="shared" si="125"/>
        <v>-</v>
      </c>
      <c r="BC125" s="196" t="str">
        <f t="shared" si="125"/>
        <v>-</v>
      </c>
      <c r="BD125" s="199">
        <v>0.2</v>
      </c>
      <c r="BE125" s="195">
        <v>9.1999999999999993</v>
      </c>
      <c r="BF125" s="195">
        <v>8</v>
      </c>
      <c r="BG125" s="195">
        <v>11</v>
      </c>
      <c r="BH125" s="195">
        <v>1.6</v>
      </c>
      <c r="BI125" s="196">
        <v>3.8</v>
      </c>
      <c r="BJ125" s="200"/>
    </row>
    <row r="126" spans="1:102" hidden="1" outlineLevel="1" x14ac:dyDescent="0.3">
      <c r="A126" s="433"/>
      <c r="B126" s="201"/>
      <c r="P126" s="181" t="s">
        <v>16</v>
      </c>
      <c r="R126" s="202" t="s">
        <v>682</v>
      </c>
      <c r="S126" s="202" t="s">
        <v>682</v>
      </c>
      <c r="T126" s="203">
        <v>5.8</v>
      </c>
      <c r="U126" s="204">
        <v>169</v>
      </c>
      <c r="V126" s="204">
        <v>679</v>
      </c>
      <c r="W126" s="204">
        <v>6415</v>
      </c>
      <c r="X126" s="204">
        <v>361909</v>
      </c>
      <c r="Y126" s="205">
        <v>1000000</v>
      </c>
      <c r="Z126" s="203" t="s">
        <v>682</v>
      </c>
      <c r="AA126" s="204" t="s">
        <v>682</v>
      </c>
      <c r="AB126" s="204" t="s">
        <v>682</v>
      </c>
      <c r="AC126" s="204" t="s">
        <v>682</v>
      </c>
      <c r="AD126" s="204" t="s">
        <v>682</v>
      </c>
      <c r="AE126" s="204" t="s">
        <v>682</v>
      </c>
      <c r="AF126" s="204" t="s">
        <v>682</v>
      </c>
      <c r="AG126" s="204" t="s">
        <v>682</v>
      </c>
      <c r="AH126" s="204" t="s">
        <v>682</v>
      </c>
      <c r="AI126" s="204" t="s">
        <v>682</v>
      </c>
      <c r="AJ126" s="204" t="s">
        <v>682</v>
      </c>
      <c r="AK126" s="204" t="s">
        <v>682</v>
      </c>
      <c r="AL126" s="204" t="s">
        <v>682</v>
      </c>
      <c r="AM126" s="206" t="s">
        <v>682</v>
      </c>
      <c r="AN126" s="1398"/>
      <c r="AO126" s="645"/>
      <c r="AP126" s="203" t="str">
        <f t="shared" si="125"/>
        <v>-</v>
      </c>
      <c r="AQ126" s="204" t="str">
        <f t="shared" si="125"/>
        <v>-</v>
      </c>
      <c r="AR126" s="204" t="str">
        <f t="shared" si="125"/>
        <v>-</v>
      </c>
      <c r="AS126" s="204" t="str">
        <f t="shared" si="125"/>
        <v>-</v>
      </c>
      <c r="AT126" s="204" t="str">
        <f t="shared" si="125"/>
        <v>-</v>
      </c>
      <c r="AU126" s="204" t="str">
        <f t="shared" si="125"/>
        <v>-</v>
      </c>
      <c r="AV126" s="204" t="str">
        <f t="shared" si="125"/>
        <v>-</v>
      </c>
      <c r="AW126" s="204" t="str">
        <f t="shared" si="125"/>
        <v>-</v>
      </c>
      <c r="AX126" s="204" t="str">
        <f t="shared" si="125"/>
        <v>-</v>
      </c>
      <c r="AY126" s="204" t="str">
        <f t="shared" si="125"/>
        <v>-</v>
      </c>
      <c r="AZ126" s="204" t="str">
        <f t="shared" si="125"/>
        <v>-</v>
      </c>
      <c r="BA126" s="204" t="str">
        <f t="shared" si="125"/>
        <v>-</v>
      </c>
      <c r="BB126" s="204" t="str">
        <f t="shared" si="125"/>
        <v>-</v>
      </c>
      <c r="BC126" s="205" t="str">
        <f t="shared" si="125"/>
        <v>-</v>
      </c>
      <c r="BD126" s="208">
        <v>0.2</v>
      </c>
      <c r="BE126" s="204">
        <v>7.8</v>
      </c>
      <c r="BF126" s="204">
        <v>6.4</v>
      </c>
      <c r="BG126" s="204">
        <v>8.9</v>
      </c>
      <c r="BH126" s="204">
        <v>1.5</v>
      </c>
      <c r="BI126" s="205">
        <v>2.9</v>
      </c>
      <c r="BJ126" s="200"/>
    </row>
    <row r="127" spans="1:102" ht="14.45" hidden="1" customHeight="1" outlineLevel="1" x14ac:dyDescent="0.3">
      <c r="A127" s="433"/>
      <c r="B127" s="201"/>
      <c r="P127" s="181" t="s">
        <v>1</v>
      </c>
      <c r="R127" s="202" t="s">
        <v>682</v>
      </c>
      <c r="S127" s="202" t="s">
        <v>682</v>
      </c>
      <c r="T127" s="203">
        <v>6</v>
      </c>
      <c r="U127" s="204">
        <v>149</v>
      </c>
      <c r="V127" s="204">
        <v>577</v>
      </c>
      <c r="W127" s="204">
        <v>5393</v>
      </c>
      <c r="X127" s="204">
        <v>302208</v>
      </c>
      <c r="Y127" s="205">
        <v>1000000</v>
      </c>
      <c r="Z127" s="203" t="s">
        <v>682</v>
      </c>
      <c r="AA127" s="204" t="s">
        <v>682</v>
      </c>
      <c r="AB127" s="204" t="s">
        <v>682</v>
      </c>
      <c r="AC127" s="204" t="s">
        <v>682</v>
      </c>
      <c r="AD127" s="204" t="s">
        <v>682</v>
      </c>
      <c r="AE127" s="204" t="s">
        <v>682</v>
      </c>
      <c r="AF127" s="204" t="s">
        <v>682</v>
      </c>
      <c r="AG127" s="204" t="s">
        <v>682</v>
      </c>
      <c r="AH127" s="204" t="s">
        <v>682</v>
      </c>
      <c r="AI127" s="204" t="s">
        <v>682</v>
      </c>
      <c r="AJ127" s="204" t="s">
        <v>682</v>
      </c>
      <c r="AK127" s="204" t="s">
        <v>682</v>
      </c>
      <c r="AL127" s="204" t="s">
        <v>682</v>
      </c>
      <c r="AM127" s="206" t="s">
        <v>682</v>
      </c>
      <c r="AN127" s="1398"/>
      <c r="AO127" s="645"/>
      <c r="AP127" s="203" t="str">
        <f t="shared" si="125"/>
        <v>-</v>
      </c>
      <c r="AQ127" s="204" t="str">
        <f t="shared" si="125"/>
        <v>-</v>
      </c>
      <c r="AR127" s="204" t="str">
        <f t="shared" si="125"/>
        <v>-</v>
      </c>
      <c r="AS127" s="204" t="str">
        <f t="shared" si="125"/>
        <v>-</v>
      </c>
      <c r="AT127" s="204" t="str">
        <f t="shared" si="125"/>
        <v>-</v>
      </c>
      <c r="AU127" s="204" t="str">
        <f t="shared" si="125"/>
        <v>-</v>
      </c>
      <c r="AV127" s="204" t="str">
        <f t="shared" si="125"/>
        <v>-</v>
      </c>
      <c r="AW127" s="204" t="str">
        <f t="shared" si="125"/>
        <v>-</v>
      </c>
      <c r="AX127" s="204" t="str">
        <f t="shared" si="125"/>
        <v>-</v>
      </c>
      <c r="AY127" s="204" t="str">
        <f t="shared" si="125"/>
        <v>-</v>
      </c>
      <c r="AZ127" s="204" t="str">
        <f t="shared" si="125"/>
        <v>-</v>
      </c>
      <c r="BA127" s="204" t="str">
        <f t="shared" si="125"/>
        <v>-</v>
      </c>
      <c r="BB127" s="204" t="str">
        <f t="shared" si="125"/>
        <v>-</v>
      </c>
      <c r="BC127" s="205" t="str">
        <f t="shared" si="125"/>
        <v>-</v>
      </c>
      <c r="BD127" s="208">
        <v>0.2</v>
      </c>
      <c r="BE127" s="204">
        <v>7.1</v>
      </c>
      <c r="BF127" s="204">
        <v>6</v>
      </c>
      <c r="BG127" s="204">
        <v>7.9</v>
      </c>
      <c r="BH127" s="204">
        <v>1.5</v>
      </c>
      <c r="BI127" s="205">
        <v>2.5</v>
      </c>
      <c r="BJ127" s="200"/>
    </row>
    <row r="128" spans="1:102" hidden="1" outlineLevel="1" x14ac:dyDescent="0.3">
      <c r="A128" s="433"/>
      <c r="B128" s="209"/>
      <c r="P128" s="181" t="s">
        <v>147</v>
      </c>
      <c r="R128" s="202" t="s">
        <v>682</v>
      </c>
      <c r="S128" s="202" t="s">
        <v>682</v>
      </c>
      <c r="T128" s="203">
        <v>6</v>
      </c>
      <c r="U128" s="204">
        <v>149</v>
      </c>
      <c r="V128" s="204">
        <v>577</v>
      </c>
      <c r="W128" s="204">
        <v>5393</v>
      </c>
      <c r="X128" s="204">
        <v>302208</v>
      </c>
      <c r="Y128" s="205">
        <v>1000000</v>
      </c>
      <c r="Z128" s="203" t="s">
        <v>682</v>
      </c>
      <c r="AA128" s="204" t="s">
        <v>682</v>
      </c>
      <c r="AB128" s="204" t="s">
        <v>682</v>
      </c>
      <c r="AC128" s="204" t="s">
        <v>682</v>
      </c>
      <c r="AD128" s="204" t="s">
        <v>682</v>
      </c>
      <c r="AE128" s="204" t="s">
        <v>682</v>
      </c>
      <c r="AF128" s="204" t="s">
        <v>682</v>
      </c>
      <c r="AG128" s="204" t="s">
        <v>682</v>
      </c>
      <c r="AH128" s="204" t="s">
        <v>682</v>
      </c>
      <c r="AI128" s="204" t="s">
        <v>682</v>
      </c>
      <c r="AJ128" s="204" t="s">
        <v>682</v>
      </c>
      <c r="AK128" s="204" t="s">
        <v>682</v>
      </c>
      <c r="AL128" s="204" t="s">
        <v>682</v>
      </c>
      <c r="AM128" s="206" t="s">
        <v>682</v>
      </c>
      <c r="AN128" s="1398"/>
      <c r="AO128" s="645"/>
      <c r="AP128" s="203" t="str">
        <f t="shared" si="125"/>
        <v>-</v>
      </c>
      <c r="AQ128" s="204" t="str">
        <f t="shared" si="125"/>
        <v>-</v>
      </c>
      <c r="AR128" s="204" t="str">
        <f t="shared" si="125"/>
        <v>-</v>
      </c>
      <c r="AS128" s="204" t="str">
        <f t="shared" si="125"/>
        <v>-</v>
      </c>
      <c r="AT128" s="204" t="str">
        <f t="shared" si="125"/>
        <v>-</v>
      </c>
      <c r="AU128" s="204" t="str">
        <f t="shared" si="125"/>
        <v>-</v>
      </c>
      <c r="AV128" s="204" t="str">
        <f t="shared" si="125"/>
        <v>-</v>
      </c>
      <c r="AW128" s="204" t="str">
        <f t="shared" si="125"/>
        <v>-</v>
      </c>
      <c r="AX128" s="204" t="str">
        <f t="shared" si="125"/>
        <v>-</v>
      </c>
      <c r="AY128" s="204" t="str">
        <f t="shared" si="125"/>
        <v>-</v>
      </c>
      <c r="AZ128" s="204" t="str">
        <f t="shared" si="125"/>
        <v>-</v>
      </c>
      <c r="BA128" s="204" t="str">
        <f t="shared" si="125"/>
        <v>-</v>
      </c>
      <c r="BB128" s="204" t="str">
        <f t="shared" si="125"/>
        <v>-</v>
      </c>
      <c r="BC128" s="205" t="str">
        <f t="shared" si="125"/>
        <v>-</v>
      </c>
      <c r="BD128" s="208">
        <v>0.2</v>
      </c>
      <c r="BE128" s="204">
        <v>7.1</v>
      </c>
      <c r="BF128" s="204">
        <v>6</v>
      </c>
      <c r="BG128" s="204">
        <v>7.9</v>
      </c>
      <c r="BH128" s="204">
        <v>1.5</v>
      </c>
      <c r="BI128" s="205">
        <v>2.5</v>
      </c>
      <c r="BJ128" s="200"/>
    </row>
    <row r="129" spans="1:102" ht="15.75" hidden="1" outlineLevel="1" thickBot="1" x14ac:dyDescent="0.35">
      <c r="A129" s="433"/>
      <c r="P129" s="181" t="s">
        <v>148</v>
      </c>
      <c r="R129" s="210" t="s">
        <v>682</v>
      </c>
      <c r="S129" s="210" t="s">
        <v>682</v>
      </c>
      <c r="T129" s="211">
        <v>10</v>
      </c>
      <c r="U129" s="212">
        <v>601</v>
      </c>
      <c r="V129" s="212">
        <v>2792</v>
      </c>
      <c r="W129" s="212">
        <v>27541</v>
      </c>
      <c r="X129" s="212">
        <v>1000000</v>
      </c>
      <c r="Y129" s="213">
        <v>1000000</v>
      </c>
      <c r="Z129" s="211" t="s">
        <v>682</v>
      </c>
      <c r="AA129" s="212" t="s">
        <v>682</v>
      </c>
      <c r="AB129" s="212" t="s">
        <v>682</v>
      </c>
      <c r="AC129" s="212" t="s">
        <v>682</v>
      </c>
      <c r="AD129" s="212" t="s">
        <v>682</v>
      </c>
      <c r="AE129" s="212" t="s">
        <v>682</v>
      </c>
      <c r="AF129" s="212" t="s">
        <v>682</v>
      </c>
      <c r="AG129" s="212" t="s">
        <v>682</v>
      </c>
      <c r="AH129" s="212" t="s">
        <v>682</v>
      </c>
      <c r="AI129" s="212" t="s">
        <v>682</v>
      </c>
      <c r="AJ129" s="212" t="s">
        <v>682</v>
      </c>
      <c r="AK129" s="212" t="s">
        <v>682</v>
      </c>
      <c r="AL129" s="212" t="s">
        <v>682</v>
      </c>
      <c r="AM129" s="214" t="s">
        <v>682</v>
      </c>
      <c r="AN129" s="1399"/>
      <c r="AO129" s="1400"/>
      <c r="AP129" s="211" t="str">
        <f t="shared" si="125"/>
        <v>-</v>
      </c>
      <c r="AQ129" s="212" t="str">
        <f t="shared" si="125"/>
        <v>-</v>
      </c>
      <c r="AR129" s="212" t="str">
        <f t="shared" si="125"/>
        <v>-</v>
      </c>
      <c r="AS129" s="212" t="str">
        <f t="shared" si="125"/>
        <v>-</v>
      </c>
      <c r="AT129" s="212" t="str">
        <f t="shared" si="125"/>
        <v>-</v>
      </c>
      <c r="AU129" s="212" t="str">
        <f t="shared" si="125"/>
        <v>-</v>
      </c>
      <c r="AV129" s="212" t="str">
        <f t="shared" si="125"/>
        <v>-</v>
      </c>
      <c r="AW129" s="212" t="str">
        <f t="shared" si="125"/>
        <v>-</v>
      </c>
      <c r="AX129" s="212" t="str">
        <f t="shared" si="125"/>
        <v>-</v>
      </c>
      <c r="AY129" s="212" t="str">
        <f t="shared" si="125"/>
        <v>-</v>
      </c>
      <c r="AZ129" s="212" t="str">
        <f t="shared" si="125"/>
        <v>-</v>
      </c>
      <c r="BA129" s="212" t="str">
        <f t="shared" si="125"/>
        <v>-</v>
      </c>
      <c r="BB129" s="212" t="str">
        <f t="shared" si="125"/>
        <v>-</v>
      </c>
      <c r="BC129" s="213" t="str">
        <f t="shared" si="125"/>
        <v>-</v>
      </c>
      <c r="BD129" s="216">
        <v>0.21</v>
      </c>
      <c r="BE129" s="212">
        <v>22</v>
      </c>
      <c r="BF129" s="212">
        <v>23</v>
      </c>
      <c r="BG129" s="212">
        <v>30</v>
      </c>
      <c r="BH129" s="212">
        <v>2</v>
      </c>
      <c r="BI129" s="213">
        <v>12</v>
      </c>
      <c r="BJ129" s="200"/>
    </row>
    <row r="130" spans="1:102" hidden="1" outlineLevel="1" x14ac:dyDescent="0.3">
      <c r="A130" s="433"/>
    </row>
    <row r="131" spans="1:102" hidden="1" collapsed="1" x14ac:dyDescent="0.3">
      <c r="A131" s="433"/>
    </row>
    <row r="132" spans="1:102" hidden="1" x14ac:dyDescent="0.3">
      <c r="A132" s="433"/>
    </row>
    <row r="133" spans="1:102" s="175" customFormat="1" ht="15.75" hidden="1" outlineLevel="2" thickBot="1" x14ac:dyDescent="0.35">
      <c r="A133" s="799"/>
      <c r="O133" s="176" t="s">
        <v>590</v>
      </c>
      <c r="P133" s="177" t="s">
        <v>234</v>
      </c>
      <c r="Q133" s="177"/>
      <c r="R133" s="178" t="s">
        <v>233</v>
      </c>
      <c r="S133" s="179"/>
      <c r="T133" s="179"/>
      <c r="U133" s="179"/>
      <c r="V133" s="179"/>
      <c r="W133" s="179"/>
      <c r="X133" s="180"/>
      <c r="Y133" s="179"/>
      <c r="Z133" s="181"/>
      <c r="AA133" s="181"/>
      <c r="AB133" s="181"/>
      <c r="AC133" s="181"/>
      <c r="AD133" s="181"/>
      <c r="AE133" s="181"/>
      <c r="AF133" s="181"/>
      <c r="AG133" s="181"/>
      <c r="AH133" s="181"/>
      <c r="AI133" s="181"/>
      <c r="AJ133" s="181"/>
      <c r="AK133" s="181"/>
      <c r="AL133" s="181"/>
      <c r="AM133" s="181"/>
      <c r="AN133" s="181"/>
      <c r="AO133" s="181"/>
      <c r="AP133" s="181"/>
      <c r="AQ133" s="181"/>
      <c r="AR133" s="181"/>
      <c r="AS133" s="181"/>
      <c r="AT133" s="181"/>
      <c r="AU133" s="181"/>
      <c r="AV133" s="181"/>
      <c r="AW133" s="181"/>
      <c r="AX133" s="181"/>
      <c r="AY133" s="181"/>
      <c r="AZ133" s="181"/>
      <c r="BA133" s="181"/>
      <c r="BB133" s="181"/>
      <c r="BC133" s="181"/>
      <c r="BE133" s="179"/>
      <c r="BF133" s="179"/>
      <c r="BG133" s="179"/>
      <c r="BH133" s="179"/>
      <c r="BI133" s="179"/>
      <c r="BJ133" s="179"/>
      <c r="BM133" s="179"/>
      <c r="BN133" s="179"/>
      <c r="BO133" s="179"/>
      <c r="BP133" s="179"/>
      <c r="BQ133" s="179"/>
      <c r="BR133" s="179"/>
      <c r="BS133" s="179"/>
      <c r="BT133" s="179"/>
      <c r="BU133" s="181"/>
      <c r="BV133" s="181"/>
      <c r="BW133" s="181"/>
      <c r="BX133" s="181"/>
      <c r="BY133" s="181"/>
      <c r="BZ133" s="181"/>
      <c r="CA133" s="181"/>
      <c r="CB133" s="181"/>
      <c r="CC133" s="181"/>
      <c r="CD133" s="181"/>
      <c r="CE133" s="181"/>
      <c r="CF133" s="181"/>
      <c r="CG133" s="181"/>
      <c r="CH133" s="181"/>
      <c r="CI133" s="181"/>
      <c r="CJ133" s="181"/>
      <c r="CK133" s="181"/>
      <c r="CL133" s="181"/>
      <c r="CM133" s="181"/>
      <c r="CN133" s="181"/>
      <c r="CO133" s="181"/>
      <c r="CP133" s="181"/>
      <c r="CQ133" s="181"/>
      <c r="CR133" s="181"/>
      <c r="CS133" s="181"/>
      <c r="CT133" s="181"/>
      <c r="CU133" s="181"/>
      <c r="CV133" s="181"/>
      <c r="CW133" s="181"/>
      <c r="CX133" s="181"/>
    </row>
    <row r="134" spans="1:102" s="175" customFormat="1" ht="75" hidden="1" outlineLevel="2" thickBot="1" x14ac:dyDescent="0.35">
      <c r="A134" s="799"/>
      <c r="P134" s="179"/>
      <c r="Q134" s="179"/>
      <c r="R134" s="182" t="s">
        <v>119</v>
      </c>
      <c r="S134" s="182" t="s">
        <v>120</v>
      </c>
      <c r="T134" s="183" t="s">
        <v>91</v>
      </c>
      <c r="U134" s="183" t="s">
        <v>85</v>
      </c>
      <c r="V134" s="183" t="s">
        <v>86</v>
      </c>
      <c r="W134" s="183" t="s">
        <v>87</v>
      </c>
      <c r="X134" s="183" t="s">
        <v>88</v>
      </c>
      <c r="Y134" s="184" t="s">
        <v>89</v>
      </c>
      <c r="Z134" s="185" t="s">
        <v>92</v>
      </c>
      <c r="AA134" s="183" t="s">
        <v>93</v>
      </c>
      <c r="AB134" s="183" t="s">
        <v>94</v>
      </c>
      <c r="AC134" s="183" t="s">
        <v>95</v>
      </c>
      <c r="AD134" s="183" t="s">
        <v>96</v>
      </c>
      <c r="AE134" s="183" t="s">
        <v>97</v>
      </c>
      <c r="AF134" s="183" t="s">
        <v>98</v>
      </c>
      <c r="AG134" s="183" t="s">
        <v>105</v>
      </c>
      <c r="AH134" s="183" t="s">
        <v>104</v>
      </c>
      <c r="AI134" s="183" t="s">
        <v>99</v>
      </c>
      <c r="AJ134" s="183" t="s">
        <v>100</v>
      </c>
      <c r="AK134" s="183" t="s">
        <v>101</v>
      </c>
      <c r="AL134" s="183" t="s">
        <v>102</v>
      </c>
      <c r="AM134" s="191" t="s">
        <v>103</v>
      </c>
      <c r="AN134" s="317"/>
      <c r="AO134" s="1395"/>
      <c r="AP134" s="187" t="s">
        <v>92</v>
      </c>
      <c r="AQ134" s="188" t="s">
        <v>93</v>
      </c>
      <c r="AR134" s="188" t="s">
        <v>94</v>
      </c>
      <c r="AS134" s="188" t="s">
        <v>95</v>
      </c>
      <c r="AT134" s="188" t="s">
        <v>96</v>
      </c>
      <c r="AU134" s="188" t="s">
        <v>97</v>
      </c>
      <c r="AV134" s="188" t="s">
        <v>98</v>
      </c>
      <c r="AW134" s="188" t="s">
        <v>105</v>
      </c>
      <c r="AX134" s="188" t="s">
        <v>104</v>
      </c>
      <c r="AY134" s="188" t="s">
        <v>99</v>
      </c>
      <c r="AZ134" s="188" t="s">
        <v>100</v>
      </c>
      <c r="BA134" s="188" t="s">
        <v>101</v>
      </c>
      <c r="BB134" s="188" t="s">
        <v>102</v>
      </c>
      <c r="BC134" s="189" t="s">
        <v>103</v>
      </c>
      <c r="BD134" s="190" t="s">
        <v>50</v>
      </c>
      <c r="BE134" s="183" t="s">
        <v>51</v>
      </c>
      <c r="BF134" s="183" t="s">
        <v>52</v>
      </c>
      <c r="BG134" s="183" t="s">
        <v>117</v>
      </c>
      <c r="BH134" s="191" t="s">
        <v>4</v>
      </c>
      <c r="BI134" s="184" t="s">
        <v>54</v>
      </c>
      <c r="BJ134" s="192"/>
      <c r="BM134" s="179"/>
      <c r="BN134" s="179"/>
      <c r="BO134" s="179"/>
      <c r="BP134" s="179"/>
      <c r="BQ134" s="179"/>
      <c r="BR134" s="179"/>
      <c r="BS134" s="179"/>
      <c r="BT134" s="179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</row>
    <row r="135" spans="1:102" hidden="1" outlineLevel="2" x14ac:dyDescent="0.3">
      <c r="A135" s="433"/>
      <c r="P135" s="181" t="s">
        <v>146</v>
      </c>
      <c r="R135" s="193" t="s">
        <v>682</v>
      </c>
      <c r="S135" s="193" t="s">
        <v>682</v>
      </c>
      <c r="T135" s="194">
        <v>12.4</v>
      </c>
      <c r="U135" s="195">
        <v>422</v>
      </c>
      <c r="V135" s="195">
        <v>1768</v>
      </c>
      <c r="W135" s="195">
        <v>16918</v>
      </c>
      <c r="X135" s="195">
        <v>962618</v>
      </c>
      <c r="Y135" s="196">
        <v>1000000</v>
      </c>
      <c r="Z135" s="194" t="s">
        <v>682</v>
      </c>
      <c r="AA135" s="195" t="s">
        <v>682</v>
      </c>
      <c r="AB135" s="195" t="s">
        <v>682</v>
      </c>
      <c r="AC135" s="195" t="s">
        <v>682</v>
      </c>
      <c r="AD135" s="195" t="s">
        <v>682</v>
      </c>
      <c r="AE135" s="195" t="s">
        <v>682</v>
      </c>
      <c r="AF135" s="195" t="s">
        <v>682</v>
      </c>
      <c r="AG135" s="195" t="s">
        <v>682</v>
      </c>
      <c r="AH135" s="195" t="s">
        <v>682</v>
      </c>
      <c r="AI135" s="195" t="s">
        <v>682</v>
      </c>
      <c r="AJ135" s="195" t="s">
        <v>682</v>
      </c>
      <c r="AK135" s="195" t="s">
        <v>682</v>
      </c>
      <c r="AL135" s="195" t="s">
        <v>682</v>
      </c>
      <c r="AM135" s="197" t="s">
        <v>682</v>
      </c>
      <c r="AN135" s="1396"/>
      <c r="AO135" s="1397"/>
      <c r="AP135" s="194" t="str">
        <f t="shared" ref="AP135:BC139" si="126">Z135</f>
        <v>-</v>
      </c>
      <c r="AQ135" s="195" t="str">
        <f t="shared" si="126"/>
        <v>-</v>
      </c>
      <c r="AR135" s="195" t="str">
        <f t="shared" si="126"/>
        <v>-</v>
      </c>
      <c r="AS135" s="195" t="str">
        <f t="shared" si="126"/>
        <v>-</v>
      </c>
      <c r="AT135" s="195" t="str">
        <f t="shared" si="126"/>
        <v>-</v>
      </c>
      <c r="AU135" s="195" t="str">
        <f t="shared" si="126"/>
        <v>-</v>
      </c>
      <c r="AV135" s="195" t="str">
        <f t="shared" si="126"/>
        <v>-</v>
      </c>
      <c r="AW135" s="195" t="str">
        <f t="shared" si="126"/>
        <v>-</v>
      </c>
      <c r="AX135" s="195" t="str">
        <f t="shared" si="126"/>
        <v>-</v>
      </c>
      <c r="AY135" s="195" t="str">
        <f t="shared" si="126"/>
        <v>-</v>
      </c>
      <c r="AZ135" s="195" t="str">
        <f t="shared" si="126"/>
        <v>-</v>
      </c>
      <c r="BA135" s="195" t="str">
        <f t="shared" si="126"/>
        <v>-</v>
      </c>
      <c r="BB135" s="195" t="str">
        <f t="shared" si="126"/>
        <v>-</v>
      </c>
      <c r="BC135" s="196" t="str">
        <f t="shared" si="126"/>
        <v>-</v>
      </c>
      <c r="BD135" s="199">
        <v>1</v>
      </c>
      <c r="BE135" s="195">
        <v>77</v>
      </c>
      <c r="BF135" s="195">
        <v>41</v>
      </c>
      <c r="BG135" s="195">
        <v>48</v>
      </c>
      <c r="BH135" s="195">
        <v>6.59</v>
      </c>
      <c r="BI135" s="196">
        <v>26</v>
      </c>
      <c r="BJ135" s="200"/>
    </row>
    <row r="136" spans="1:102" hidden="1" outlineLevel="2" x14ac:dyDescent="0.3">
      <c r="A136" s="433"/>
      <c r="B136" s="201"/>
      <c r="P136" s="181" t="s">
        <v>16</v>
      </c>
      <c r="R136" s="202" t="s">
        <v>682</v>
      </c>
      <c r="S136" s="202" t="s">
        <v>682</v>
      </c>
      <c r="T136" s="203">
        <v>11.6</v>
      </c>
      <c r="U136" s="204">
        <v>338</v>
      </c>
      <c r="V136" s="204">
        <v>1358</v>
      </c>
      <c r="W136" s="204">
        <v>12830</v>
      </c>
      <c r="X136" s="204">
        <v>723818</v>
      </c>
      <c r="Y136" s="205">
        <v>1000000</v>
      </c>
      <c r="Z136" s="203" t="s">
        <v>682</v>
      </c>
      <c r="AA136" s="204" t="s">
        <v>682</v>
      </c>
      <c r="AB136" s="204" t="s">
        <v>682</v>
      </c>
      <c r="AC136" s="204" t="s">
        <v>682</v>
      </c>
      <c r="AD136" s="204" t="s">
        <v>682</v>
      </c>
      <c r="AE136" s="204" t="s">
        <v>682</v>
      </c>
      <c r="AF136" s="204" t="s">
        <v>682</v>
      </c>
      <c r="AG136" s="204" t="s">
        <v>682</v>
      </c>
      <c r="AH136" s="204" t="s">
        <v>682</v>
      </c>
      <c r="AI136" s="204" t="s">
        <v>682</v>
      </c>
      <c r="AJ136" s="204" t="s">
        <v>682</v>
      </c>
      <c r="AK136" s="204" t="s">
        <v>682</v>
      </c>
      <c r="AL136" s="204" t="s">
        <v>682</v>
      </c>
      <c r="AM136" s="206" t="s">
        <v>682</v>
      </c>
      <c r="AN136" s="1398"/>
      <c r="AO136" s="645"/>
      <c r="AP136" s="203" t="str">
        <f t="shared" si="126"/>
        <v>-</v>
      </c>
      <c r="AQ136" s="204" t="str">
        <f t="shared" si="126"/>
        <v>-</v>
      </c>
      <c r="AR136" s="204" t="str">
        <f t="shared" si="126"/>
        <v>-</v>
      </c>
      <c r="AS136" s="204" t="str">
        <f t="shared" si="126"/>
        <v>-</v>
      </c>
      <c r="AT136" s="204" t="str">
        <f t="shared" si="126"/>
        <v>-</v>
      </c>
      <c r="AU136" s="204" t="str">
        <f t="shared" si="126"/>
        <v>-</v>
      </c>
      <c r="AV136" s="204" t="str">
        <f t="shared" si="126"/>
        <v>-</v>
      </c>
      <c r="AW136" s="204" t="str">
        <f t="shared" si="126"/>
        <v>-</v>
      </c>
      <c r="AX136" s="204" t="str">
        <f t="shared" si="126"/>
        <v>-</v>
      </c>
      <c r="AY136" s="204" t="str">
        <f t="shared" si="126"/>
        <v>-</v>
      </c>
      <c r="AZ136" s="204" t="str">
        <f t="shared" si="126"/>
        <v>-</v>
      </c>
      <c r="BA136" s="204" t="str">
        <f t="shared" si="126"/>
        <v>-</v>
      </c>
      <c r="BB136" s="204" t="str">
        <f t="shared" si="126"/>
        <v>-</v>
      </c>
      <c r="BC136" s="205" t="str">
        <f t="shared" si="126"/>
        <v>-</v>
      </c>
      <c r="BD136" s="208">
        <v>1</v>
      </c>
      <c r="BE136" s="204">
        <v>65</v>
      </c>
      <c r="BF136" s="204">
        <v>32</v>
      </c>
      <c r="BG136" s="204">
        <v>39</v>
      </c>
      <c r="BH136" s="204">
        <v>6.18</v>
      </c>
      <c r="BI136" s="205">
        <v>20</v>
      </c>
      <c r="BJ136" s="200"/>
    </row>
    <row r="137" spans="1:102" ht="14.45" hidden="1" customHeight="1" outlineLevel="2" x14ac:dyDescent="0.3">
      <c r="A137" s="433"/>
      <c r="B137" s="201"/>
      <c r="P137" s="181" t="s">
        <v>1</v>
      </c>
      <c r="R137" s="202" t="s">
        <v>682</v>
      </c>
      <c r="S137" s="202" t="s">
        <v>682</v>
      </c>
      <c r="T137" s="203">
        <v>12</v>
      </c>
      <c r="U137" s="204">
        <v>298</v>
      </c>
      <c r="V137" s="204">
        <v>1154</v>
      </c>
      <c r="W137" s="204">
        <v>10786</v>
      </c>
      <c r="X137" s="204">
        <v>604416</v>
      </c>
      <c r="Y137" s="205">
        <v>1000000</v>
      </c>
      <c r="Z137" s="203" t="s">
        <v>682</v>
      </c>
      <c r="AA137" s="204" t="s">
        <v>682</v>
      </c>
      <c r="AB137" s="204" t="s">
        <v>682</v>
      </c>
      <c r="AC137" s="204" t="s">
        <v>682</v>
      </c>
      <c r="AD137" s="204" t="s">
        <v>682</v>
      </c>
      <c r="AE137" s="204" t="s">
        <v>682</v>
      </c>
      <c r="AF137" s="204" t="s">
        <v>682</v>
      </c>
      <c r="AG137" s="204" t="s">
        <v>682</v>
      </c>
      <c r="AH137" s="204" t="s">
        <v>682</v>
      </c>
      <c r="AI137" s="204" t="s">
        <v>682</v>
      </c>
      <c r="AJ137" s="204" t="s">
        <v>682</v>
      </c>
      <c r="AK137" s="204" t="s">
        <v>682</v>
      </c>
      <c r="AL137" s="204" t="s">
        <v>682</v>
      </c>
      <c r="AM137" s="206" t="s">
        <v>682</v>
      </c>
      <c r="AN137" s="1398"/>
      <c r="AO137" s="645"/>
      <c r="AP137" s="203" t="str">
        <f t="shared" si="126"/>
        <v>-</v>
      </c>
      <c r="AQ137" s="204" t="str">
        <f t="shared" si="126"/>
        <v>-</v>
      </c>
      <c r="AR137" s="204" t="str">
        <f t="shared" si="126"/>
        <v>-</v>
      </c>
      <c r="AS137" s="204" t="str">
        <f t="shared" si="126"/>
        <v>-</v>
      </c>
      <c r="AT137" s="204" t="str">
        <f t="shared" si="126"/>
        <v>-</v>
      </c>
      <c r="AU137" s="204" t="str">
        <f t="shared" si="126"/>
        <v>-</v>
      </c>
      <c r="AV137" s="204" t="str">
        <f t="shared" si="126"/>
        <v>-</v>
      </c>
      <c r="AW137" s="204" t="str">
        <f t="shared" si="126"/>
        <v>-</v>
      </c>
      <c r="AX137" s="204" t="str">
        <f t="shared" si="126"/>
        <v>-</v>
      </c>
      <c r="AY137" s="204" t="str">
        <f t="shared" si="126"/>
        <v>-</v>
      </c>
      <c r="AZ137" s="204" t="str">
        <f t="shared" si="126"/>
        <v>-</v>
      </c>
      <c r="BA137" s="204" t="str">
        <f t="shared" si="126"/>
        <v>-</v>
      </c>
      <c r="BB137" s="204" t="str">
        <f t="shared" si="126"/>
        <v>-</v>
      </c>
      <c r="BC137" s="205" t="str">
        <f t="shared" si="126"/>
        <v>-</v>
      </c>
      <c r="BD137" s="208">
        <v>1</v>
      </c>
      <c r="BE137" s="204">
        <v>59</v>
      </c>
      <c r="BF137" s="204">
        <v>30</v>
      </c>
      <c r="BG137" s="204">
        <v>34</v>
      </c>
      <c r="BH137" s="204">
        <v>6.18</v>
      </c>
      <c r="BI137" s="205">
        <v>17</v>
      </c>
      <c r="BJ137" s="200"/>
    </row>
    <row r="138" spans="1:102" hidden="1" outlineLevel="2" x14ac:dyDescent="0.3">
      <c r="A138" s="433"/>
      <c r="B138" s="209"/>
      <c r="P138" s="181" t="s">
        <v>147</v>
      </c>
      <c r="R138" s="202" t="s">
        <v>682</v>
      </c>
      <c r="S138" s="202" t="s">
        <v>682</v>
      </c>
      <c r="T138" s="203">
        <v>12</v>
      </c>
      <c r="U138" s="204">
        <v>298</v>
      </c>
      <c r="V138" s="204">
        <v>1154</v>
      </c>
      <c r="W138" s="204">
        <v>10786</v>
      </c>
      <c r="X138" s="204">
        <v>604416</v>
      </c>
      <c r="Y138" s="205">
        <v>1000000</v>
      </c>
      <c r="Z138" s="203" t="s">
        <v>682</v>
      </c>
      <c r="AA138" s="204" t="s">
        <v>682</v>
      </c>
      <c r="AB138" s="204" t="s">
        <v>682</v>
      </c>
      <c r="AC138" s="204" t="s">
        <v>682</v>
      </c>
      <c r="AD138" s="204" t="s">
        <v>682</v>
      </c>
      <c r="AE138" s="204" t="s">
        <v>682</v>
      </c>
      <c r="AF138" s="204" t="s">
        <v>682</v>
      </c>
      <c r="AG138" s="204" t="s">
        <v>682</v>
      </c>
      <c r="AH138" s="204" t="s">
        <v>682</v>
      </c>
      <c r="AI138" s="204" t="s">
        <v>682</v>
      </c>
      <c r="AJ138" s="204" t="s">
        <v>682</v>
      </c>
      <c r="AK138" s="204" t="s">
        <v>682</v>
      </c>
      <c r="AL138" s="204" t="s">
        <v>682</v>
      </c>
      <c r="AM138" s="206" t="s">
        <v>682</v>
      </c>
      <c r="AN138" s="1398"/>
      <c r="AO138" s="645"/>
      <c r="AP138" s="203" t="str">
        <f t="shared" si="126"/>
        <v>-</v>
      </c>
      <c r="AQ138" s="204" t="str">
        <f t="shared" si="126"/>
        <v>-</v>
      </c>
      <c r="AR138" s="204" t="str">
        <f t="shared" si="126"/>
        <v>-</v>
      </c>
      <c r="AS138" s="204" t="str">
        <f t="shared" si="126"/>
        <v>-</v>
      </c>
      <c r="AT138" s="204" t="str">
        <f t="shared" si="126"/>
        <v>-</v>
      </c>
      <c r="AU138" s="204" t="str">
        <f t="shared" si="126"/>
        <v>-</v>
      </c>
      <c r="AV138" s="204" t="str">
        <f t="shared" si="126"/>
        <v>-</v>
      </c>
      <c r="AW138" s="204" t="str">
        <f t="shared" si="126"/>
        <v>-</v>
      </c>
      <c r="AX138" s="204" t="str">
        <f t="shared" si="126"/>
        <v>-</v>
      </c>
      <c r="AY138" s="204" t="str">
        <f t="shared" si="126"/>
        <v>-</v>
      </c>
      <c r="AZ138" s="204" t="str">
        <f t="shared" si="126"/>
        <v>-</v>
      </c>
      <c r="BA138" s="204" t="str">
        <f t="shared" si="126"/>
        <v>-</v>
      </c>
      <c r="BB138" s="204" t="str">
        <f t="shared" si="126"/>
        <v>-</v>
      </c>
      <c r="BC138" s="205" t="str">
        <f t="shared" si="126"/>
        <v>-</v>
      </c>
      <c r="BD138" s="208">
        <v>1</v>
      </c>
      <c r="BE138" s="204">
        <v>59</v>
      </c>
      <c r="BF138" s="204">
        <v>30</v>
      </c>
      <c r="BG138" s="204">
        <v>34</v>
      </c>
      <c r="BH138" s="204">
        <v>6.18</v>
      </c>
      <c r="BI138" s="205">
        <v>17</v>
      </c>
      <c r="BJ138" s="200"/>
    </row>
    <row r="139" spans="1:102" ht="15.75" hidden="1" outlineLevel="2" thickBot="1" x14ac:dyDescent="0.35">
      <c r="A139" s="433"/>
      <c r="P139" s="181" t="s">
        <v>148</v>
      </c>
      <c r="R139" s="210" t="s">
        <v>682</v>
      </c>
      <c r="S139" s="210" t="s">
        <v>682</v>
      </c>
      <c r="T139" s="211">
        <v>20</v>
      </c>
      <c r="U139" s="212">
        <v>1202</v>
      </c>
      <c r="V139" s="212">
        <v>5584</v>
      </c>
      <c r="W139" s="212">
        <v>55082</v>
      </c>
      <c r="X139" s="212">
        <v>1000000</v>
      </c>
      <c r="Y139" s="213">
        <v>1000000</v>
      </c>
      <c r="Z139" s="211" t="s">
        <v>682</v>
      </c>
      <c r="AA139" s="212" t="s">
        <v>682</v>
      </c>
      <c r="AB139" s="212" t="s">
        <v>682</v>
      </c>
      <c r="AC139" s="212" t="s">
        <v>682</v>
      </c>
      <c r="AD139" s="212" t="s">
        <v>682</v>
      </c>
      <c r="AE139" s="212" t="s">
        <v>682</v>
      </c>
      <c r="AF139" s="212" t="s">
        <v>682</v>
      </c>
      <c r="AG139" s="212" t="s">
        <v>682</v>
      </c>
      <c r="AH139" s="212" t="s">
        <v>682</v>
      </c>
      <c r="AI139" s="212" t="s">
        <v>682</v>
      </c>
      <c r="AJ139" s="212" t="s">
        <v>682</v>
      </c>
      <c r="AK139" s="212" t="s">
        <v>682</v>
      </c>
      <c r="AL139" s="212" t="s">
        <v>682</v>
      </c>
      <c r="AM139" s="214" t="s">
        <v>682</v>
      </c>
      <c r="AN139" s="1399"/>
      <c r="AO139" s="1400"/>
      <c r="AP139" s="211" t="str">
        <f t="shared" si="126"/>
        <v>-</v>
      </c>
      <c r="AQ139" s="212" t="str">
        <f t="shared" si="126"/>
        <v>-</v>
      </c>
      <c r="AR139" s="212" t="str">
        <f t="shared" si="126"/>
        <v>-</v>
      </c>
      <c r="AS139" s="212" t="str">
        <f t="shared" si="126"/>
        <v>-</v>
      </c>
      <c r="AT139" s="212" t="str">
        <f t="shared" si="126"/>
        <v>-</v>
      </c>
      <c r="AU139" s="212" t="str">
        <f t="shared" si="126"/>
        <v>-</v>
      </c>
      <c r="AV139" s="212" t="str">
        <f t="shared" si="126"/>
        <v>-</v>
      </c>
      <c r="AW139" s="212" t="str">
        <f t="shared" si="126"/>
        <v>-</v>
      </c>
      <c r="AX139" s="212" t="str">
        <f t="shared" si="126"/>
        <v>-</v>
      </c>
      <c r="AY139" s="212" t="str">
        <f t="shared" si="126"/>
        <v>-</v>
      </c>
      <c r="AZ139" s="212" t="str">
        <f t="shared" si="126"/>
        <v>-</v>
      </c>
      <c r="BA139" s="212" t="str">
        <f t="shared" si="126"/>
        <v>-</v>
      </c>
      <c r="BB139" s="212" t="str">
        <f t="shared" si="126"/>
        <v>-</v>
      </c>
      <c r="BC139" s="213" t="str">
        <f t="shared" si="126"/>
        <v>-</v>
      </c>
      <c r="BD139" s="216">
        <v>1</v>
      </c>
      <c r="BE139" s="212">
        <v>184</v>
      </c>
      <c r="BF139" s="212">
        <v>117</v>
      </c>
      <c r="BG139" s="212">
        <v>131</v>
      </c>
      <c r="BH139" s="212">
        <v>8.23</v>
      </c>
      <c r="BI139" s="213">
        <v>82</v>
      </c>
      <c r="BJ139" s="200"/>
    </row>
    <row r="140" spans="1:102" hidden="1" outlineLevel="2" x14ac:dyDescent="0.3">
      <c r="A140" s="433"/>
    </row>
    <row r="141" spans="1:102" hidden="1" collapsed="1" x14ac:dyDescent="0.3">
      <c r="A141" s="433"/>
    </row>
    <row r="142" spans="1:102" hidden="1" x14ac:dyDescent="0.3">
      <c r="A142" s="433"/>
    </row>
    <row r="143" spans="1:102" x14ac:dyDescent="0.3">
      <c r="A143" s="433"/>
    </row>
    <row r="144" spans="1:102" x14ac:dyDescent="0.3">
      <c r="A144" s="433"/>
    </row>
    <row r="145" spans="1:1" x14ac:dyDescent="0.3">
      <c r="A145" s="433"/>
    </row>
    <row r="146" spans="1:1" x14ac:dyDescent="0.3">
      <c r="A146" s="433"/>
    </row>
    <row r="147" spans="1:1" x14ac:dyDescent="0.3">
      <c r="A147" s="433"/>
    </row>
    <row r="148" spans="1:1" x14ac:dyDescent="0.3">
      <c r="A148" s="433"/>
    </row>
    <row r="149" spans="1:1" x14ac:dyDescent="0.3">
      <c r="A149" s="433"/>
    </row>
    <row r="150" spans="1:1" x14ac:dyDescent="0.3">
      <c r="A150" s="433"/>
    </row>
    <row r="151" spans="1:1" x14ac:dyDescent="0.3">
      <c r="A151" s="433"/>
    </row>
    <row r="152" spans="1:1" x14ac:dyDescent="0.3">
      <c r="A152" s="433"/>
    </row>
    <row r="153" spans="1:1" x14ac:dyDescent="0.3">
      <c r="A153" s="433"/>
    </row>
    <row r="154" spans="1:1" x14ac:dyDescent="0.3">
      <c r="A154" s="433"/>
    </row>
    <row r="155" spans="1:1" x14ac:dyDescent="0.3">
      <c r="A155" s="433"/>
    </row>
    <row r="156" spans="1:1" x14ac:dyDescent="0.3">
      <c r="A156" s="433"/>
    </row>
    <row r="157" spans="1:1" x14ac:dyDescent="0.3">
      <c r="A157" s="433"/>
    </row>
    <row r="158" spans="1:1" x14ac:dyDescent="0.3">
      <c r="A158" s="433"/>
    </row>
    <row r="159" spans="1:1" x14ac:dyDescent="0.3">
      <c r="A159" s="433"/>
    </row>
    <row r="160" spans="1:1" x14ac:dyDescent="0.3">
      <c r="A160" s="433"/>
    </row>
    <row r="161" spans="1:1" x14ac:dyDescent="0.3">
      <c r="A161" s="433"/>
    </row>
    <row r="162" spans="1:1" x14ac:dyDescent="0.3">
      <c r="A162" s="433"/>
    </row>
    <row r="163" spans="1:1" x14ac:dyDescent="0.3">
      <c r="A163" s="433"/>
    </row>
    <row r="164" spans="1:1" x14ac:dyDescent="0.3">
      <c r="A164" s="433"/>
    </row>
    <row r="165" spans="1:1" x14ac:dyDescent="0.3">
      <c r="A165" s="433"/>
    </row>
    <row r="166" spans="1:1" x14ac:dyDescent="0.3">
      <c r="A166" s="433"/>
    </row>
    <row r="167" spans="1:1" x14ac:dyDescent="0.3">
      <c r="A167" s="433"/>
    </row>
    <row r="168" spans="1:1" x14ac:dyDescent="0.3">
      <c r="A168" s="433"/>
    </row>
    <row r="169" spans="1:1" x14ac:dyDescent="0.3">
      <c r="A169" s="433"/>
    </row>
  </sheetData>
  <sheetProtection formatColumns="0" formatRows="0" insertColumns="0" insertRows="0"/>
  <mergeCells count="49">
    <mergeCell ref="B8:Q8"/>
    <mergeCell ref="B19:Q19"/>
    <mergeCell ref="B22:Q22"/>
    <mergeCell ref="C3:BI3"/>
    <mergeCell ref="B2:Y2"/>
    <mergeCell ref="G4:I4"/>
    <mergeCell ref="K4:O4"/>
    <mergeCell ref="C4:F4"/>
    <mergeCell ref="B33:G33"/>
    <mergeCell ref="H30:J30"/>
    <mergeCell ref="B5:J6"/>
    <mergeCell ref="K5:O6"/>
    <mergeCell ref="R6:S6"/>
    <mergeCell ref="K33:O33"/>
    <mergeCell ref="K32:O32"/>
    <mergeCell ref="K30:O30"/>
    <mergeCell ref="K28:O28"/>
    <mergeCell ref="K27:O27"/>
    <mergeCell ref="K31:O31"/>
    <mergeCell ref="B29:G29"/>
    <mergeCell ref="B30:G30"/>
    <mergeCell ref="B31:G31"/>
    <mergeCell ref="B27:G27"/>
    <mergeCell ref="H33:J33"/>
    <mergeCell ref="H32:J32"/>
    <mergeCell ref="H31:J31"/>
    <mergeCell ref="B32:G32"/>
    <mergeCell ref="B28:G28"/>
    <mergeCell ref="K26:O26"/>
    <mergeCell ref="K29:O29"/>
    <mergeCell ref="H29:J29"/>
    <mergeCell ref="H28:J28"/>
    <mergeCell ref="H27:J27"/>
    <mergeCell ref="BM6:BN6"/>
    <mergeCell ref="AP6:BC6"/>
    <mergeCell ref="BK6:BL6"/>
    <mergeCell ref="B26:G26"/>
    <mergeCell ref="P5:P6"/>
    <mergeCell ref="BK5:BL5"/>
    <mergeCell ref="BM5:DD5"/>
    <mergeCell ref="Q5:Q6"/>
    <mergeCell ref="BU6:CH6"/>
    <mergeCell ref="CJ6:CW6"/>
    <mergeCell ref="BD6:BI6"/>
    <mergeCell ref="BO6:BT6"/>
    <mergeCell ref="H26:J26"/>
    <mergeCell ref="T6:Y6"/>
    <mergeCell ref="Z6:AM6"/>
    <mergeCell ref="R5:BI5"/>
  </mergeCells>
  <conditionalFormatting sqref="R9:S24 U9:V24 AA9:AE24 AI9:AL24 AQ9:AU24 AY9:BB24 BD9:BJ24 BM9:BN24 BP9:BQ24 BV9:BZ24 CD9:CG24 CK9:CO24 CS9:CV24 CY9:DD24">
    <cfRule type="cellIs" dxfId="24" priority="205" operator="greaterThan">
      <formula>R$33</formula>
    </cfRule>
  </conditionalFormatting>
  <conditionalFormatting sqref="T9:AM24 AP9:BJ24 BO9:CH24 CJ9:CW24 CY9:DD24">
    <cfRule type="cellIs" dxfId="23" priority="12" operator="greaterThan">
      <formula>T$27</formula>
    </cfRule>
  </conditionalFormatting>
  <conditionalFormatting sqref="R9:DD24">
    <cfRule type="cellIs" priority="1" stopIfTrue="1" operator="equal">
      <formula>""</formula>
    </cfRule>
    <cfRule type="cellIs" priority="3" stopIfTrue="1" operator="equal">
      <formula>"np"</formula>
    </cfRule>
  </conditionalFormatting>
  <conditionalFormatting sqref="T9:Y24 BD9:BJ24 BO9:BT24 CY9:DD24">
    <cfRule type="cellIs" dxfId="22" priority="4" operator="greaterThan">
      <formula>T$26</formula>
    </cfRule>
  </conditionalFormatting>
  <conditionalFormatting sqref="R9:DD24">
    <cfRule type="containsText" priority="2" stopIfTrue="1" operator="containsText" text="&lt;">
      <formula>NOT(ISERROR(SEARCH("&lt;",R9)))</formula>
    </cfRule>
  </conditionalFormatting>
  <conditionalFormatting sqref="T9:Y24 BD9:BI24 BO9:BT24 CY9:DD24">
    <cfRule type="cellIs" dxfId="21" priority="174" operator="greaterThan">
      <formula>T$32</formula>
    </cfRule>
  </conditionalFormatting>
  <dataValidations count="12">
    <dataValidation type="list" allowBlank="1" showInputMessage="1" showErrorMessage="1" sqref="N9:N18 N20:N21 N23:N24" xr:uid="{00000000-0002-0000-0300-000000000000}">
      <formula1>$N$42:$N$43</formula1>
    </dataValidation>
    <dataValidation type="list" allowBlank="1" showInputMessage="1" showErrorMessage="1" sqref="L9:L18 L20:L21 L23:L24" xr:uid="{00000000-0002-0000-0300-000001000000}">
      <formula1>$L$42:$L$46</formula1>
    </dataValidation>
    <dataValidation type="list" allowBlank="1" showInputMessage="1" showErrorMessage="1" sqref="AO9:AO18 AO20:AO21 AO23:AO24" xr:uid="{00000000-0002-0000-0300-000002000000}">
      <formula1>$AO$41:$AO$42</formula1>
    </dataValidation>
    <dataValidation type="list" allowBlank="1" showInputMessage="1" showErrorMessage="1" sqref="H9:H18 H20:H21 H23:H24" xr:uid="{00000000-0002-0000-0300-000003000000}">
      <formula1>$H$42:$H$48</formula1>
    </dataValidation>
    <dataValidation type="list" allowBlank="1" showInputMessage="1" showErrorMessage="1" sqref="I9:I18 I20:I21 I23:I24" xr:uid="{00000000-0002-0000-0300-000004000000}">
      <formula1>$I$42:$I$44</formula1>
    </dataValidation>
    <dataValidation type="list" allowBlank="1" showInputMessage="1" showErrorMessage="1" sqref="K33" xr:uid="{00000000-0002-0000-0300-000005000000}">
      <formula1>P85:P119</formula1>
    </dataValidation>
    <dataValidation type="list" allowBlank="1" showInputMessage="1" showErrorMessage="1" sqref="K32" xr:uid="{00000000-0002-0000-0300-000006000000}">
      <formula1>$P$75:$P$77</formula1>
    </dataValidation>
    <dataValidation type="list" allowBlank="1" showInputMessage="1" showErrorMessage="1" sqref="K30" xr:uid="{00000000-0002-0000-0300-000007000000}">
      <formula1>$P$135:$P$139</formula1>
    </dataValidation>
    <dataValidation type="list" allowBlank="1" showInputMessage="1" showErrorMessage="1" sqref="K28" xr:uid="{00000000-0002-0000-0300-000008000000}">
      <formula1>$P$125:$P$129</formula1>
    </dataValidation>
    <dataValidation type="list" allowBlank="1" showInputMessage="1" showErrorMessage="1" sqref="K27" xr:uid="{00000000-0002-0000-0300-000009000000}">
      <formula1>$P$61:$P$65</formula1>
    </dataValidation>
    <dataValidation type="list" allowBlank="1" showInputMessage="1" showErrorMessage="1" sqref="K26" xr:uid="{00000000-0002-0000-0300-00000A000000}">
      <formula1>$P$52:$P$56</formula1>
    </dataValidation>
    <dataValidation type="list" allowBlank="1" showInputMessage="1" showErrorMessage="1" sqref="F23:F24 F20:F21 F9:F18" xr:uid="{00000000-0002-0000-0300-00000B000000}">
      <formula1>$F$42:$F$43</formula1>
    </dataValidation>
  </dataValidations>
  <pageMargins left="0.35433070866141736" right="0.35433070866141736" top="0.59055118110236227" bottom="0.59055118110236227" header="0.31496062992125984" footer="0.31496062992125984"/>
  <pageSetup paperSize="9" scale="17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4" manualBreakCount="4">
    <brk id="15" max="1048575" man="1"/>
    <brk id="39" max="1048575" man="1"/>
    <brk id="62" max="1048575" man="1"/>
    <brk id="8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B1:CG136"/>
  <sheetViews>
    <sheetView showZeros="0" zoomScale="60" zoomScaleNormal="60" workbookViewId="0">
      <pane xSplit="1" ySplit="9" topLeftCell="B10" activePane="bottomRight" state="frozen"/>
      <selection pane="topRight" activeCell="B1" sqref="B1"/>
      <selection pane="bottomLeft" activeCell="A9" sqref="A9"/>
      <selection pane="bottomRight"/>
    </sheetView>
  </sheetViews>
  <sheetFormatPr defaultColWidth="8.85546875" defaultRowHeight="15" outlineLevelCol="1" x14ac:dyDescent="0.3"/>
  <cols>
    <col min="1" max="1" width="2.42578125" style="181" customWidth="1"/>
    <col min="2" max="2" width="18.5703125" style="181" customWidth="1"/>
    <col min="3" max="3" width="6.85546875" style="181" customWidth="1"/>
    <col min="4" max="6" width="5.7109375" style="181" customWidth="1" outlineLevel="1"/>
    <col min="7" max="7" width="11.28515625" style="181" customWidth="1"/>
    <col min="8" max="8" width="8.5703125" style="181" customWidth="1"/>
    <col min="9" max="9" width="9.85546875" style="181" customWidth="1"/>
    <col min="10" max="10" width="8.140625" style="181" customWidth="1"/>
    <col min="11" max="11" width="9.5703125" style="181" customWidth="1"/>
    <col min="12" max="12" width="6" style="181" customWidth="1"/>
    <col min="13" max="15" width="4.7109375" style="181" customWidth="1"/>
    <col min="16" max="16" width="14" style="181" customWidth="1"/>
    <col min="17" max="17" width="7.28515625" style="181" customWidth="1"/>
    <col min="18" max="18" width="7.28515625" style="181" bestFit="1" customWidth="1"/>
    <col min="19" max="19" width="7.7109375" style="181" bestFit="1" customWidth="1"/>
    <col min="20" max="25" width="7.7109375" style="181" customWidth="1"/>
    <col min="26" max="26" width="7" style="181" customWidth="1" outlineLevel="1"/>
    <col min="27" max="27" width="5.7109375" style="181" customWidth="1" outlineLevel="1"/>
    <col min="28" max="39" width="6.7109375" style="181" customWidth="1" outlineLevel="1"/>
    <col min="40" max="46" width="8.28515625" style="181" customWidth="1"/>
    <col min="47" max="16384" width="8.85546875" style="181"/>
  </cols>
  <sheetData>
    <row r="1" spans="2:82" ht="15.75" thickBot="1" x14ac:dyDescent="0.35"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AN1" s="200"/>
      <c r="AO1" s="200"/>
      <c r="AP1" s="200"/>
      <c r="AQ1" s="200"/>
      <c r="AR1" s="200"/>
      <c r="AS1" s="200"/>
      <c r="AT1" s="200"/>
    </row>
    <row r="2" spans="2:82" ht="21" customHeight="1" thickBot="1" x14ac:dyDescent="0.35">
      <c r="B2" s="1799" t="s">
        <v>343</v>
      </c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  <c r="S2" s="1800"/>
      <c r="T2" s="1800"/>
      <c r="U2" s="1800"/>
      <c r="V2" s="1800"/>
      <c r="W2" s="1800"/>
      <c r="X2" s="1800"/>
      <c r="Y2" s="1800"/>
      <c r="Z2" s="1800"/>
      <c r="AA2" s="1800"/>
      <c r="AB2" s="1800"/>
      <c r="AC2" s="1800"/>
      <c r="AD2" s="1800"/>
      <c r="AE2" s="1800"/>
      <c r="AF2" s="1800"/>
      <c r="AG2" s="1800"/>
      <c r="AH2" s="1800"/>
      <c r="AI2" s="1800"/>
      <c r="AJ2" s="1800"/>
      <c r="AK2" s="1800"/>
      <c r="AL2" s="1800"/>
      <c r="AM2" s="1800"/>
      <c r="AN2" s="1800"/>
      <c r="AO2" s="1800"/>
      <c r="AP2" s="1800"/>
      <c r="AQ2" s="1800"/>
      <c r="AR2" s="1800"/>
      <c r="AS2" s="1800"/>
      <c r="AT2" s="1801"/>
      <c r="AU2" s="1306"/>
      <c r="AV2" s="1307"/>
      <c r="AW2" s="1307"/>
      <c r="AX2" s="1307"/>
      <c r="AY2" s="1307"/>
      <c r="AZ2" s="1307"/>
      <c r="BA2" s="1307"/>
      <c r="BB2" s="1307"/>
      <c r="BC2" s="1308"/>
      <c r="BD2" s="1306"/>
      <c r="BE2" s="1307"/>
      <c r="BF2" s="1307"/>
      <c r="BG2" s="1307"/>
      <c r="BH2" s="1307"/>
      <c r="BI2" s="1307"/>
      <c r="BJ2" s="1307"/>
      <c r="BK2" s="1307"/>
      <c r="BL2" s="1307"/>
      <c r="BM2" s="1307"/>
      <c r="BN2" s="1307"/>
      <c r="BO2" s="1307"/>
      <c r="BP2" s="1307"/>
      <c r="BQ2" s="1307"/>
      <c r="BR2" s="1307"/>
      <c r="BS2" s="1308"/>
      <c r="BT2" s="1307"/>
      <c r="BU2" s="1307"/>
      <c r="BV2" s="1307"/>
      <c r="BW2" s="1307"/>
      <c r="BX2" s="1307"/>
      <c r="BY2" s="1307"/>
      <c r="BZ2" s="1307"/>
      <c r="CA2" s="1307"/>
      <c r="CB2" s="1307"/>
      <c r="CC2" s="1307"/>
      <c r="CD2" s="1308"/>
    </row>
    <row r="3" spans="2:82" s="758" customFormat="1" ht="21" customHeight="1" thickBot="1" x14ac:dyDescent="0.25">
      <c r="B3" s="1184" t="s">
        <v>320</v>
      </c>
      <c r="C3" s="1802" t="str">
        <f>'Manuel d''utilisation'!C3</f>
        <v>BOF_SL_6000: Rue de la Station, 666 à 4308 Manage</v>
      </c>
      <c r="D3" s="1802"/>
      <c r="E3" s="1802"/>
      <c r="F3" s="1802"/>
      <c r="G3" s="1802"/>
      <c r="H3" s="1802"/>
      <c r="I3" s="1802"/>
      <c r="J3" s="1802"/>
      <c r="K3" s="1802"/>
      <c r="L3" s="1802"/>
      <c r="M3" s="1802"/>
      <c r="N3" s="1802"/>
      <c r="O3" s="1802"/>
      <c r="P3" s="1802"/>
      <c r="Q3" s="1802"/>
      <c r="R3" s="1802"/>
      <c r="S3" s="1802"/>
      <c r="T3" s="1802"/>
      <c r="U3" s="1802"/>
      <c r="V3" s="1802"/>
      <c r="W3" s="1802"/>
      <c r="X3" s="1802"/>
      <c r="Y3" s="1802"/>
      <c r="Z3" s="1802"/>
      <c r="AA3" s="1802"/>
      <c r="AB3" s="1802"/>
      <c r="AC3" s="1802"/>
      <c r="AD3" s="1802"/>
      <c r="AE3" s="1802"/>
      <c r="AF3" s="1802"/>
      <c r="AG3" s="1802"/>
      <c r="AH3" s="1802"/>
      <c r="AI3" s="1802"/>
      <c r="AJ3" s="1802"/>
      <c r="AK3" s="1802"/>
      <c r="AL3" s="1802"/>
      <c r="AM3" s="1802"/>
      <c r="AN3" s="1802"/>
      <c r="AO3" s="1802"/>
      <c r="AP3" s="1802"/>
      <c r="AQ3" s="1802"/>
      <c r="AR3" s="1802"/>
      <c r="AS3" s="1802"/>
      <c r="AT3" s="1803"/>
      <c r="AU3" s="1283"/>
      <c r="AV3" s="1185"/>
      <c r="AW3" s="1185"/>
      <c r="AX3" s="1185"/>
      <c r="AY3" s="1185"/>
      <c r="AZ3" s="1185"/>
      <c r="BA3" s="1185"/>
      <c r="BB3" s="1185"/>
      <c r="BC3" s="1186"/>
      <c r="BD3" s="1283"/>
      <c r="BE3" s="1185"/>
      <c r="BF3" s="1185"/>
      <c r="BG3" s="1185"/>
      <c r="BH3" s="1185"/>
      <c r="BI3" s="1185"/>
      <c r="BJ3" s="1185"/>
      <c r="BK3" s="1185"/>
      <c r="BL3" s="1185"/>
      <c r="BM3" s="1185"/>
      <c r="BN3" s="1185"/>
      <c r="BO3" s="1185"/>
      <c r="BP3" s="1185"/>
      <c r="BQ3" s="1185"/>
      <c r="BR3" s="1185"/>
      <c r="BS3" s="1186"/>
      <c r="BT3" s="1185"/>
      <c r="BU3" s="1185"/>
      <c r="BV3" s="1185"/>
      <c r="BW3" s="1185"/>
      <c r="BX3" s="1185"/>
      <c r="BY3" s="1185"/>
      <c r="BZ3" s="1185"/>
      <c r="CA3" s="1185"/>
      <c r="CB3" s="1185"/>
      <c r="CC3" s="1185"/>
      <c r="CD3" s="1186"/>
    </row>
    <row r="4" spans="2:82" s="758" customFormat="1" ht="21" customHeight="1" thickBot="1" x14ac:dyDescent="0.35">
      <c r="B4" s="301" t="s">
        <v>604</v>
      </c>
      <c r="C4" s="1697" t="str">
        <f>K8</f>
        <v>I</v>
      </c>
      <c r="D4" s="1689"/>
      <c r="E4" s="1689"/>
      <c r="F4" s="1690"/>
      <c r="G4" s="1706" t="s">
        <v>637</v>
      </c>
      <c r="H4" s="1707"/>
      <c r="I4" s="1708"/>
      <c r="J4" s="585">
        <f>'Manuel d''utilisation'!C10</f>
        <v>3</v>
      </c>
      <c r="K4" s="1796"/>
      <c r="L4" s="1689"/>
      <c r="M4" s="1689"/>
      <c r="N4" s="1689"/>
      <c r="O4" s="1690"/>
      <c r="P4" s="1272" t="s">
        <v>638</v>
      </c>
      <c r="Q4" s="1273">
        <f>'Manuel d''utilisation'!C11</f>
        <v>7</v>
      </c>
      <c r="R4" s="1806"/>
      <c r="S4" s="1699"/>
      <c r="T4" s="1731">
        <f>'Manuel d''utilisation'!AU11</f>
        <v>0</v>
      </c>
      <c r="U4" s="1804"/>
      <c r="V4" s="1804"/>
      <c r="W4" s="1804"/>
      <c r="X4" s="1804"/>
      <c r="Y4" s="1804"/>
      <c r="Z4" s="1804"/>
      <c r="AA4" s="1804"/>
      <c r="AB4" s="1804"/>
      <c r="AC4" s="1804"/>
      <c r="AD4" s="1804"/>
      <c r="AE4" s="1804"/>
      <c r="AF4" s="1804"/>
      <c r="AG4" s="1804"/>
      <c r="AH4" s="1804"/>
      <c r="AI4" s="1804"/>
      <c r="AJ4" s="1804"/>
      <c r="AK4" s="1804"/>
      <c r="AL4" s="1804"/>
      <c r="AM4" s="1804"/>
      <c r="AN4" s="1804"/>
      <c r="AO4" s="1804"/>
      <c r="AP4" s="1804"/>
      <c r="AQ4" s="1804"/>
      <c r="AR4" s="1804"/>
      <c r="AS4" s="1804"/>
      <c r="AT4" s="1805"/>
      <c r="AU4" s="1305"/>
      <c r="AV4" s="116"/>
      <c r="AW4" s="116"/>
      <c r="AX4" s="116"/>
      <c r="AY4" s="116"/>
      <c r="AZ4" s="116"/>
      <c r="BA4" s="116"/>
      <c r="BB4" s="116"/>
      <c r="BC4" s="795"/>
      <c r="BD4" s="1305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795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795"/>
    </row>
    <row r="5" spans="2:82" s="316" customFormat="1" ht="25.9" customHeight="1" thickBot="1" x14ac:dyDescent="0.35">
      <c r="B5" s="1700" t="s">
        <v>380</v>
      </c>
      <c r="C5" s="1701"/>
      <c r="D5" s="1701"/>
      <c r="E5" s="1701"/>
      <c r="F5" s="1701"/>
      <c r="G5" s="1701"/>
      <c r="H5" s="1701"/>
      <c r="I5" s="1701"/>
      <c r="J5" s="1702"/>
      <c r="K5" s="1700" t="s">
        <v>47</v>
      </c>
      <c r="L5" s="1701"/>
      <c r="M5" s="1701"/>
      <c r="N5" s="1701"/>
      <c r="O5" s="1702"/>
      <c r="P5" s="1725" t="s">
        <v>382</v>
      </c>
      <c r="Q5" s="1725" t="s">
        <v>384</v>
      </c>
      <c r="R5" s="1816" t="s">
        <v>427</v>
      </c>
      <c r="S5" s="1817"/>
      <c r="T5" s="1817"/>
      <c r="U5" s="1817"/>
      <c r="V5" s="1817"/>
      <c r="W5" s="1817"/>
      <c r="X5" s="1817"/>
      <c r="Y5" s="1817"/>
      <c r="Z5" s="1817"/>
      <c r="AA5" s="1817"/>
      <c r="AB5" s="1817"/>
      <c r="AC5" s="1817"/>
      <c r="AD5" s="1817"/>
      <c r="AE5" s="1817"/>
      <c r="AF5" s="1817"/>
      <c r="AG5" s="1817"/>
      <c r="AH5" s="1817"/>
      <c r="AI5" s="1817"/>
      <c r="AJ5" s="1817"/>
      <c r="AK5" s="1817"/>
      <c r="AL5" s="1817"/>
      <c r="AM5" s="1817"/>
      <c r="AN5" s="1817"/>
      <c r="AO5" s="1817"/>
      <c r="AP5" s="1817"/>
      <c r="AQ5" s="1817"/>
      <c r="AR5" s="1817"/>
      <c r="AS5" s="1817"/>
      <c r="AT5" s="1818"/>
      <c r="AU5" s="1813" t="str">
        <f>R5</f>
        <v>Résultats d'analyse en mg/kg ms</v>
      </c>
      <c r="AV5" s="1814"/>
      <c r="AW5" s="1814"/>
      <c r="AX5" s="1814"/>
      <c r="AY5" s="1814"/>
      <c r="AZ5" s="1814"/>
      <c r="BA5" s="1814"/>
      <c r="BB5" s="1814"/>
      <c r="BC5" s="1815"/>
      <c r="BD5" s="1286" t="str">
        <f>AU5</f>
        <v>Résultats d'analyse en mg/kg ms</v>
      </c>
      <c r="BE5" s="1284"/>
      <c r="BF5" s="1284"/>
      <c r="BG5" s="1284"/>
      <c r="BH5" s="1284"/>
      <c r="BI5" s="1284"/>
      <c r="BJ5" s="1284"/>
      <c r="BK5" s="1284"/>
      <c r="BL5" s="1284"/>
      <c r="BM5" s="1284"/>
      <c r="BN5" s="1284"/>
      <c r="BO5" s="1284"/>
      <c r="BP5" s="1284"/>
      <c r="BQ5" s="1284"/>
      <c r="BR5" s="1284"/>
      <c r="BS5" s="1285"/>
      <c r="BT5" s="1813" t="str">
        <f>BD5</f>
        <v>Résultats d'analyse en mg/kg ms</v>
      </c>
      <c r="BU5" s="1814"/>
      <c r="BV5" s="1814"/>
      <c r="BW5" s="1814"/>
      <c r="BX5" s="1814"/>
      <c r="BY5" s="1814"/>
      <c r="BZ5" s="1814"/>
      <c r="CA5" s="1814"/>
      <c r="CB5" s="1814"/>
      <c r="CC5" s="1814"/>
      <c r="CD5" s="1815"/>
    </row>
    <row r="6" spans="2:82" s="316" customFormat="1" ht="45" customHeight="1" thickBot="1" x14ac:dyDescent="0.35">
      <c r="B6" s="1703"/>
      <c r="C6" s="1704"/>
      <c r="D6" s="1704"/>
      <c r="E6" s="1704"/>
      <c r="F6" s="1704"/>
      <c r="G6" s="1704"/>
      <c r="H6" s="1704"/>
      <c r="I6" s="1704"/>
      <c r="J6" s="1705"/>
      <c r="K6" s="1703"/>
      <c r="L6" s="1704"/>
      <c r="M6" s="1704"/>
      <c r="N6" s="1704"/>
      <c r="O6" s="1705"/>
      <c r="P6" s="1726"/>
      <c r="Q6" s="1726"/>
      <c r="R6" s="1727" t="s">
        <v>391</v>
      </c>
      <c r="S6" s="1717"/>
      <c r="T6" s="1712" t="s">
        <v>385</v>
      </c>
      <c r="U6" s="1819"/>
      <c r="V6" s="1819"/>
      <c r="W6" s="1819"/>
      <c r="X6" s="1819"/>
      <c r="Y6" s="1820"/>
      <c r="Z6" s="1712" t="s">
        <v>392</v>
      </c>
      <c r="AA6" s="1821"/>
      <c r="AB6" s="1821"/>
      <c r="AC6" s="1821"/>
      <c r="AD6" s="1821"/>
      <c r="AE6" s="1821"/>
      <c r="AF6" s="1821"/>
      <c r="AG6" s="1821"/>
      <c r="AH6" s="1821"/>
      <c r="AI6" s="1821"/>
      <c r="AJ6" s="1821"/>
      <c r="AK6" s="1821"/>
      <c r="AL6" s="1821"/>
      <c r="AM6" s="1822"/>
      <c r="AN6" s="1712" t="s">
        <v>143</v>
      </c>
      <c r="AO6" s="1713"/>
      <c r="AP6" s="1713"/>
      <c r="AQ6" s="1713"/>
      <c r="AR6" s="1713"/>
      <c r="AS6" s="1713"/>
      <c r="AT6" s="1714"/>
      <c r="AU6" s="1712" t="s">
        <v>177</v>
      </c>
      <c r="AV6" s="1819"/>
      <c r="AW6" s="1819"/>
      <c r="AX6" s="1819"/>
      <c r="AY6" s="1819"/>
      <c r="AZ6" s="1819"/>
      <c r="BA6" s="1819"/>
      <c r="BB6" s="1819"/>
      <c r="BC6" s="1820"/>
      <c r="BD6" s="582"/>
      <c r="BE6" s="583"/>
      <c r="BF6" s="583"/>
      <c r="BG6" s="583"/>
      <c r="BH6" s="583"/>
      <c r="BI6" s="583"/>
      <c r="BJ6" s="583" t="s">
        <v>130</v>
      </c>
      <c r="BK6" s="583"/>
      <c r="BL6" s="583"/>
      <c r="BM6" s="583"/>
      <c r="BN6" s="583"/>
      <c r="BO6" s="583"/>
      <c r="BP6" s="583"/>
      <c r="BQ6" s="583"/>
      <c r="BR6" s="583"/>
      <c r="BS6" s="584"/>
      <c r="BT6" s="1821" t="s">
        <v>141</v>
      </c>
      <c r="BU6" s="1819"/>
      <c r="BV6" s="1819"/>
      <c r="BW6" s="1819"/>
      <c r="BX6" s="1819"/>
      <c r="BY6" s="1819"/>
      <c r="BZ6" s="1819"/>
      <c r="CA6" s="1819"/>
      <c r="CB6" s="1819"/>
      <c r="CC6" s="1820"/>
      <c r="CD6" s="1257" t="s">
        <v>183</v>
      </c>
    </row>
    <row r="7" spans="2:82" s="327" customFormat="1" ht="129" customHeight="1" thickBot="1" x14ac:dyDescent="0.35">
      <c r="B7" s="185" t="s">
        <v>376</v>
      </c>
      <c r="C7" s="183" t="s">
        <v>377</v>
      </c>
      <c r="D7" s="253" t="s">
        <v>378</v>
      </c>
      <c r="E7" s="253" t="s">
        <v>379</v>
      </c>
      <c r="F7" s="253" t="s">
        <v>625</v>
      </c>
      <c r="G7" s="183" t="s">
        <v>48</v>
      </c>
      <c r="H7" s="256" t="s">
        <v>458</v>
      </c>
      <c r="I7" s="256" t="s">
        <v>457</v>
      </c>
      <c r="J7" s="184" t="s">
        <v>116</v>
      </c>
      <c r="K7" s="185" t="s">
        <v>484</v>
      </c>
      <c r="L7" s="183" t="s">
        <v>451</v>
      </c>
      <c r="M7" s="183" t="s">
        <v>652</v>
      </c>
      <c r="N7" s="256" t="s">
        <v>459</v>
      </c>
      <c r="O7" s="184" t="s">
        <v>441</v>
      </c>
      <c r="P7" s="317" t="s">
        <v>383</v>
      </c>
      <c r="Q7" s="258" t="s">
        <v>263</v>
      </c>
      <c r="R7" s="318" t="s">
        <v>407</v>
      </c>
      <c r="S7" s="318" t="s">
        <v>408</v>
      </c>
      <c r="T7" s="253" t="s">
        <v>91</v>
      </c>
      <c r="U7" s="253" t="s">
        <v>386</v>
      </c>
      <c r="V7" s="253" t="s">
        <v>387</v>
      </c>
      <c r="W7" s="253" t="s">
        <v>388</v>
      </c>
      <c r="X7" s="253" t="s">
        <v>389</v>
      </c>
      <c r="Y7" s="254" t="s">
        <v>390</v>
      </c>
      <c r="Z7" s="252" t="s">
        <v>393</v>
      </c>
      <c r="AA7" s="253" t="s">
        <v>394</v>
      </c>
      <c r="AB7" s="253" t="s">
        <v>395</v>
      </c>
      <c r="AC7" s="253" t="s">
        <v>396</v>
      </c>
      <c r="AD7" s="253" t="s">
        <v>397</v>
      </c>
      <c r="AE7" s="253" t="s">
        <v>398</v>
      </c>
      <c r="AF7" s="253" t="s">
        <v>399</v>
      </c>
      <c r="AG7" s="253" t="s">
        <v>400</v>
      </c>
      <c r="AH7" s="253" t="s">
        <v>401</v>
      </c>
      <c r="AI7" s="253" t="s">
        <v>402</v>
      </c>
      <c r="AJ7" s="253" t="s">
        <v>403</v>
      </c>
      <c r="AK7" s="253" t="s">
        <v>404</v>
      </c>
      <c r="AL7" s="253" t="s">
        <v>405</v>
      </c>
      <c r="AM7" s="254" t="s">
        <v>406</v>
      </c>
      <c r="AN7" s="190" t="s">
        <v>50</v>
      </c>
      <c r="AO7" s="183" t="s">
        <v>51</v>
      </c>
      <c r="AP7" s="183" t="s">
        <v>52</v>
      </c>
      <c r="AQ7" s="183" t="s">
        <v>117</v>
      </c>
      <c r="AR7" s="191" t="s">
        <v>4</v>
      </c>
      <c r="AS7" s="191" t="s">
        <v>411</v>
      </c>
      <c r="AT7" s="184" t="s">
        <v>145</v>
      </c>
      <c r="AU7" s="252" t="s">
        <v>67</v>
      </c>
      <c r="AV7" s="253" t="s">
        <v>8</v>
      </c>
      <c r="AW7" s="253" t="s">
        <v>123</v>
      </c>
      <c r="AX7" s="253" t="s">
        <v>124</v>
      </c>
      <c r="AY7" s="253" t="s">
        <v>68</v>
      </c>
      <c r="AZ7" s="253" t="s">
        <v>69</v>
      </c>
      <c r="BA7" s="253" t="s">
        <v>70</v>
      </c>
      <c r="BB7" s="253" t="s">
        <v>71</v>
      </c>
      <c r="BC7" s="254" t="s">
        <v>72</v>
      </c>
      <c r="BD7" s="319" t="s">
        <v>54</v>
      </c>
      <c r="BE7" s="320" t="s">
        <v>180</v>
      </c>
      <c r="BF7" s="320" t="s">
        <v>179</v>
      </c>
      <c r="BG7" s="320" t="s">
        <v>181</v>
      </c>
      <c r="BH7" s="320" t="s">
        <v>74</v>
      </c>
      <c r="BI7" s="320" t="s">
        <v>73</v>
      </c>
      <c r="BJ7" s="320" t="s">
        <v>75</v>
      </c>
      <c r="BK7" s="320" t="s">
        <v>127</v>
      </c>
      <c r="BL7" s="320" t="s">
        <v>76</v>
      </c>
      <c r="BM7" s="320" t="s">
        <v>80</v>
      </c>
      <c r="BN7" s="320" t="s">
        <v>128</v>
      </c>
      <c r="BO7" s="320" t="s">
        <v>77</v>
      </c>
      <c r="BP7" s="320" t="s">
        <v>81</v>
      </c>
      <c r="BQ7" s="320" t="s">
        <v>129</v>
      </c>
      <c r="BR7" s="320" t="s">
        <v>78</v>
      </c>
      <c r="BS7" s="321" t="s">
        <v>79</v>
      </c>
      <c r="BT7" s="322" t="s">
        <v>131</v>
      </c>
      <c r="BU7" s="323" t="s">
        <v>182</v>
      </c>
      <c r="BV7" s="323" t="s">
        <v>420</v>
      </c>
      <c r="BW7" s="324" t="s">
        <v>421</v>
      </c>
      <c r="BX7" s="324" t="s">
        <v>422</v>
      </c>
      <c r="BY7" s="324" t="s">
        <v>134</v>
      </c>
      <c r="BZ7" s="324" t="s">
        <v>137</v>
      </c>
      <c r="CA7" s="324" t="s">
        <v>423</v>
      </c>
      <c r="CB7" s="324" t="s">
        <v>424</v>
      </c>
      <c r="CC7" s="325" t="s">
        <v>140</v>
      </c>
      <c r="CD7" s="1279" t="s">
        <v>142</v>
      </c>
    </row>
    <row r="8" spans="2:82" ht="18.75" thickBot="1" x14ac:dyDescent="0.35">
      <c r="B8" s="1256" t="s">
        <v>628</v>
      </c>
      <c r="C8" s="1187"/>
      <c r="D8" s="1187"/>
      <c r="E8" s="1187"/>
      <c r="F8" s="1187"/>
      <c r="G8" s="1187"/>
      <c r="H8" s="1188"/>
      <c r="I8" s="1811" t="s">
        <v>456</v>
      </c>
      <c r="J8" s="1812"/>
      <c r="K8" s="1808" t="s">
        <v>146</v>
      </c>
      <c r="L8" s="1809"/>
      <c r="M8" s="1809"/>
      <c r="N8" s="1809"/>
      <c r="O8" s="1810"/>
      <c r="P8" s="1663" t="s">
        <v>455</v>
      </c>
      <c r="Q8" s="1664"/>
      <c r="R8" s="302" t="str">
        <f t="shared" ref="R8:AW8" si="0">INDEX(R$33:R$37,MATCH($K$8,$P$33:$P$37,0))</f>
        <v>-</v>
      </c>
      <c r="S8" s="302" t="str">
        <f t="shared" si="0"/>
        <v>-</v>
      </c>
      <c r="T8" s="328">
        <f t="shared" si="0"/>
        <v>6</v>
      </c>
      <c r="U8" s="329">
        <f t="shared" si="0"/>
        <v>21</v>
      </c>
      <c r="V8" s="329">
        <f t="shared" si="0"/>
        <v>75</v>
      </c>
      <c r="W8" s="329">
        <f t="shared" si="0"/>
        <v>75</v>
      </c>
      <c r="X8" s="329">
        <f t="shared" si="0"/>
        <v>650</v>
      </c>
      <c r="Y8" s="330">
        <f t="shared" si="0"/>
        <v>650</v>
      </c>
      <c r="Z8" s="306" t="str">
        <f t="shared" si="0"/>
        <v>-</v>
      </c>
      <c r="AA8" s="307" t="str">
        <f t="shared" si="0"/>
        <v>-</v>
      </c>
      <c r="AB8" s="307" t="str">
        <f t="shared" si="0"/>
        <v>-</v>
      </c>
      <c r="AC8" s="307" t="str">
        <f t="shared" si="0"/>
        <v>-</v>
      </c>
      <c r="AD8" s="307" t="str">
        <f t="shared" si="0"/>
        <v>-</v>
      </c>
      <c r="AE8" s="307" t="str">
        <f t="shared" si="0"/>
        <v>-</v>
      </c>
      <c r="AF8" s="307" t="str">
        <f t="shared" si="0"/>
        <v>-</v>
      </c>
      <c r="AG8" s="307" t="str">
        <f t="shared" si="0"/>
        <v>-</v>
      </c>
      <c r="AH8" s="307" t="str">
        <f t="shared" si="0"/>
        <v>-</v>
      </c>
      <c r="AI8" s="307" t="str">
        <f t="shared" si="0"/>
        <v>-</v>
      </c>
      <c r="AJ8" s="307" t="str">
        <f t="shared" si="0"/>
        <v>-</v>
      </c>
      <c r="AK8" s="307" t="str">
        <f t="shared" si="0"/>
        <v>-</v>
      </c>
      <c r="AL8" s="307" t="str">
        <f t="shared" si="0"/>
        <v>-</v>
      </c>
      <c r="AM8" s="308" t="str">
        <f t="shared" si="0"/>
        <v>-</v>
      </c>
      <c r="AN8" s="328">
        <f t="shared" si="0"/>
        <v>0.1</v>
      </c>
      <c r="AO8" s="329">
        <f t="shared" si="0"/>
        <v>4</v>
      </c>
      <c r="AP8" s="329">
        <f t="shared" si="0"/>
        <v>0.3</v>
      </c>
      <c r="AQ8" s="329">
        <f t="shared" si="0"/>
        <v>1</v>
      </c>
      <c r="AR8" s="329">
        <f t="shared" si="0"/>
        <v>1.5</v>
      </c>
      <c r="AS8" s="331">
        <f t="shared" si="0"/>
        <v>0.4</v>
      </c>
      <c r="AT8" s="330">
        <f t="shared" si="0"/>
        <v>0.3</v>
      </c>
      <c r="AU8" s="1278">
        <f t="shared" si="0"/>
        <v>30</v>
      </c>
      <c r="AV8" s="331">
        <f t="shared" si="0"/>
        <v>1.8</v>
      </c>
      <c r="AW8" s="331">
        <f t="shared" si="0"/>
        <v>57</v>
      </c>
      <c r="AX8" s="331">
        <f t="shared" ref="AX8:CD8" si="1">INDEX(AX$33:AX$37,MATCH($K$8,$P$33:$P$37,0))</f>
        <v>4</v>
      </c>
      <c r="AY8" s="331">
        <f t="shared" si="1"/>
        <v>53</v>
      </c>
      <c r="AZ8" s="331">
        <f t="shared" si="1"/>
        <v>1.1000000000000001</v>
      </c>
      <c r="BA8" s="331">
        <f t="shared" si="1"/>
        <v>87</v>
      </c>
      <c r="BB8" s="331">
        <f t="shared" si="1"/>
        <v>120</v>
      </c>
      <c r="BC8" s="330">
        <f t="shared" si="1"/>
        <v>196</v>
      </c>
      <c r="BD8" s="1278">
        <f t="shared" si="1"/>
        <v>2.5</v>
      </c>
      <c r="BE8" s="331">
        <f t="shared" si="1"/>
        <v>4.8</v>
      </c>
      <c r="BF8" s="331">
        <f t="shared" si="1"/>
        <v>2</v>
      </c>
      <c r="BG8" s="331">
        <f t="shared" si="1"/>
        <v>5.9</v>
      </c>
      <c r="BH8" s="331">
        <f t="shared" si="1"/>
        <v>7.6</v>
      </c>
      <c r="BI8" s="331">
        <f t="shared" si="1"/>
        <v>2.8</v>
      </c>
      <c r="BJ8" s="331">
        <f t="shared" si="1"/>
        <v>6</v>
      </c>
      <c r="BK8" s="331">
        <f t="shared" si="1"/>
        <v>6.7</v>
      </c>
      <c r="BL8" s="331">
        <f t="shared" si="1"/>
        <v>9.5</v>
      </c>
      <c r="BM8" s="331">
        <f t="shared" si="1"/>
        <v>1.1000000000000001</v>
      </c>
      <c r="BN8" s="331">
        <f t="shared" si="1"/>
        <v>1.7</v>
      </c>
      <c r="BO8" s="331">
        <f t="shared" si="1"/>
        <v>1</v>
      </c>
      <c r="BP8" s="331">
        <f t="shared" si="1"/>
        <v>0.87</v>
      </c>
      <c r="BQ8" s="331">
        <f t="shared" si="1"/>
        <v>0.81</v>
      </c>
      <c r="BR8" s="331">
        <f t="shared" si="1"/>
        <v>0.8</v>
      </c>
      <c r="BS8" s="330">
        <f t="shared" si="1"/>
        <v>4.5</v>
      </c>
      <c r="BT8" s="1277">
        <f t="shared" si="1"/>
        <v>0.1</v>
      </c>
      <c r="BU8" s="331">
        <f t="shared" si="1"/>
        <v>0.1</v>
      </c>
      <c r="BV8" s="331">
        <f t="shared" si="1"/>
        <v>0.05</v>
      </c>
      <c r="BW8" s="331">
        <f t="shared" si="1"/>
        <v>0.2</v>
      </c>
      <c r="BX8" s="331">
        <f t="shared" si="1"/>
        <v>0.05</v>
      </c>
      <c r="BY8" s="331">
        <f t="shared" si="1"/>
        <v>0.1</v>
      </c>
      <c r="BZ8" s="331">
        <f t="shared" si="1"/>
        <v>0.1</v>
      </c>
      <c r="CA8" s="331">
        <f t="shared" si="1"/>
        <v>1</v>
      </c>
      <c r="CB8" s="331">
        <f t="shared" si="1"/>
        <v>0.1</v>
      </c>
      <c r="CC8" s="330">
        <f t="shared" si="1"/>
        <v>0.1</v>
      </c>
      <c r="CD8" s="1280">
        <f t="shared" si="1"/>
        <v>2</v>
      </c>
    </row>
    <row r="9" spans="2:82" ht="15.75" customHeight="1" thickBot="1" x14ac:dyDescent="0.35">
      <c r="B9" s="1661" t="s">
        <v>279</v>
      </c>
      <c r="C9" s="1662"/>
      <c r="D9" s="1662"/>
      <c r="E9" s="1662"/>
      <c r="F9" s="1662"/>
      <c r="G9" s="1662"/>
      <c r="H9" s="1662"/>
      <c r="I9" s="1662"/>
      <c r="J9" s="1662"/>
      <c r="K9" s="1662"/>
      <c r="L9" s="1662"/>
      <c r="M9" s="1662"/>
      <c r="N9" s="1662"/>
      <c r="O9" s="1662"/>
      <c r="P9" s="1662"/>
      <c r="Q9" s="1662"/>
      <c r="R9" s="1269"/>
      <c r="S9" s="1269"/>
      <c r="T9" s="1269"/>
      <c r="U9" s="1269"/>
      <c r="V9" s="1269"/>
      <c r="W9" s="1269"/>
      <c r="X9" s="1269"/>
      <c r="Y9" s="1269"/>
      <c r="Z9" s="1269"/>
      <c r="AA9" s="1269"/>
      <c r="AB9" s="1269"/>
      <c r="AC9" s="1269"/>
      <c r="AD9" s="1269"/>
      <c r="AE9" s="1269"/>
      <c r="AF9" s="1269"/>
      <c r="AG9" s="1269"/>
      <c r="AH9" s="1269"/>
      <c r="AI9" s="1269"/>
      <c r="AJ9" s="1269"/>
      <c r="AK9" s="1269"/>
      <c r="AL9" s="1269"/>
      <c r="AM9" s="1269"/>
      <c r="AN9" s="1269"/>
      <c r="AO9" s="1269"/>
      <c r="AP9" s="1269"/>
      <c r="AQ9" s="1269"/>
      <c r="AR9" s="1269"/>
      <c r="AS9" s="1269"/>
      <c r="AT9" s="1409"/>
      <c r="AU9" s="1661" t="str">
        <f>B9</f>
        <v>Zone suspecte investiguée:</v>
      </c>
      <c r="AV9" s="1662"/>
      <c r="AW9" s="1662"/>
      <c r="AX9" s="1662"/>
      <c r="AY9" s="1662"/>
      <c r="AZ9" s="1662"/>
      <c r="BA9" s="1662"/>
      <c r="BB9" s="1662"/>
      <c r="BC9" s="1807"/>
      <c r="BD9" s="1661" t="str">
        <f>AU9</f>
        <v>Zone suspecte investiguée:</v>
      </c>
      <c r="BE9" s="1662"/>
      <c r="BF9" s="1662"/>
      <c r="BG9" s="1662"/>
      <c r="BH9" s="1662"/>
      <c r="BI9" s="1662"/>
      <c r="BJ9" s="1662"/>
      <c r="BK9" s="1662"/>
      <c r="BL9" s="1662"/>
      <c r="BM9" s="1662"/>
      <c r="BN9" s="1662"/>
      <c r="BO9" s="1662"/>
      <c r="BP9" s="1662"/>
      <c r="BQ9" s="1662"/>
      <c r="BR9" s="1662"/>
      <c r="BS9" s="1807"/>
      <c r="BT9" s="1662" t="str">
        <f>BT20</f>
        <v>Autre zone suspecte:</v>
      </c>
      <c r="BU9" s="1662"/>
      <c r="BV9" s="1662"/>
      <c r="BW9" s="1662"/>
      <c r="BX9" s="1662"/>
      <c r="BY9" s="1662"/>
      <c r="BZ9" s="1662"/>
      <c r="CA9" s="1662"/>
      <c r="CB9" s="1662"/>
      <c r="CC9" s="1662"/>
      <c r="CD9" s="1807"/>
    </row>
    <row r="10" spans="2:82" ht="15" customHeight="1" x14ac:dyDescent="0.3">
      <c r="B10" s="342" t="s">
        <v>57</v>
      </c>
      <c r="C10" s="343" t="s">
        <v>58</v>
      </c>
      <c r="D10" s="18"/>
      <c r="E10" s="18"/>
      <c r="F10" s="18"/>
      <c r="G10" s="344" t="s">
        <v>59</v>
      </c>
      <c r="H10" s="345"/>
      <c r="I10" s="345"/>
      <c r="J10" s="346">
        <v>420</v>
      </c>
      <c r="K10" s="347" t="s">
        <v>60</v>
      </c>
      <c r="L10" s="348" t="s">
        <v>280</v>
      </c>
      <c r="M10" s="348" t="s">
        <v>2</v>
      </c>
      <c r="N10" s="24" t="s">
        <v>283</v>
      </c>
      <c r="O10" s="349"/>
      <c r="P10" s="26" t="s">
        <v>65</v>
      </c>
      <c r="Q10" s="350"/>
      <c r="R10" s="29" t="s">
        <v>82</v>
      </c>
      <c r="S10" s="351" t="s">
        <v>82</v>
      </c>
      <c r="T10" s="29">
        <v>5</v>
      </c>
      <c r="U10" s="30">
        <v>22</v>
      </c>
      <c r="V10" s="30">
        <v>5</v>
      </c>
      <c r="W10" s="30">
        <v>76</v>
      </c>
      <c r="X10" s="30">
        <v>600</v>
      </c>
      <c r="Y10" s="31">
        <v>5</v>
      </c>
      <c r="Z10" s="29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1"/>
      <c r="AN10" s="29">
        <v>0.2</v>
      </c>
      <c r="AO10" s="30"/>
      <c r="AP10" s="30"/>
      <c r="AQ10" s="30"/>
      <c r="AR10" s="30"/>
      <c r="AS10" s="30"/>
      <c r="AT10" s="31"/>
      <c r="AU10" s="29"/>
      <c r="AV10" s="352"/>
      <c r="AW10" s="352"/>
      <c r="AX10" s="352"/>
      <c r="AY10" s="352"/>
      <c r="AZ10" s="352"/>
      <c r="BA10" s="352"/>
      <c r="BB10" s="352"/>
      <c r="BC10" s="354"/>
      <c r="BD10" s="29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4"/>
      <c r="BT10" s="30"/>
      <c r="BU10" s="352"/>
      <c r="BV10" s="352"/>
      <c r="BW10" s="352"/>
      <c r="BX10" s="352"/>
      <c r="BY10" s="352"/>
      <c r="BZ10" s="352"/>
      <c r="CA10" s="352"/>
      <c r="CB10" s="352"/>
      <c r="CC10" s="354"/>
      <c r="CD10" s="31"/>
    </row>
    <row r="11" spans="2:82" ht="15" customHeight="1" x14ac:dyDescent="0.3">
      <c r="B11" s="35"/>
      <c r="C11" s="36"/>
      <c r="D11" s="36"/>
      <c r="E11" s="36"/>
      <c r="F11" s="36"/>
      <c r="G11" s="37"/>
      <c r="H11" s="38"/>
      <c r="I11" s="38"/>
      <c r="J11" s="355"/>
      <c r="K11" s="40"/>
      <c r="L11" s="41"/>
      <c r="M11" s="41"/>
      <c r="N11" s="42"/>
      <c r="O11" s="43"/>
      <c r="P11" s="44"/>
      <c r="Q11" s="356"/>
      <c r="R11" s="357"/>
      <c r="S11" s="358"/>
      <c r="T11" s="47"/>
      <c r="U11" s="32"/>
      <c r="V11" s="32"/>
      <c r="W11" s="32"/>
      <c r="X11" s="32"/>
      <c r="Y11" s="48"/>
      <c r="Z11" s="359"/>
      <c r="AA11" s="360"/>
      <c r="AB11" s="360"/>
      <c r="AC11" s="360"/>
      <c r="AD11" s="360"/>
      <c r="AE11" s="360"/>
      <c r="AF11" s="360"/>
      <c r="AG11" s="360"/>
      <c r="AH11" s="360"/>
      <c r="AI11" s="360"/>
      <c r="AJ11" s="360"/>
      <c r="AK11" s="360"/>
      <c r="AL11" s="360"/>
      <c r="AM11" s="361"/>
      <c r="AN11" s="357"/>
      <c r="AO11" s="362"/>
      <c r="AP11" s="362"/>
      <c r="AQ11" s="362"/>
      <c r="AR11" s="363"/>
      <c r="AS11" s="363"/>
      <c r="AT11" s="364"/>
      <c r="AU11" s="357"/>
      <c r="AV11" s="362"/>
      <c r="AW11" s="362"/>
      <c r="AX11" s="362"/>
      <c r="AY11" s="362"/>
      <c r="AZ11" s="362"/>
      <c r="BA11" s="362"/>
      <c r="BB11" s="362"/>
      <c r="BC11" s="364"/>
      <c r="BD11" s="357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4"/>
      <c r="BT11" s="365"/>
      <c r="BU11" s="362"/>
      <c r="BV11" s="362"/>
      <c r="BW11" s="362"/>
      <c r="BX11" s="362"/>
      <c r="BY11" s="362"/>
      <c r="BZ11" s="362"/>
      <c r="CA11" s="362"/>
      <c r="CB11" s="362"/>
      <c r="CC11" s="364"/>
      <c r="CD11" s="397"/>
    </row>
    <row r="12" spans="2:82" ht="15" customHeight="1" x14ac:dyDescent="0.3">
      <c r="B12" s="35"/>
      <c r="C12" s="36"/>
      <c r="D12" s="36"/>
      <c r="E12" s="36"/>
      <c r="F12" s="36"/>
      <c r="G12" s="37"/>
      <c r="H12" s="38"/>
      <c r="I12" s="38"/>
      <c r="J12" s="355"/>
      <c r="K12" s="40"/>
      <c r="L12" s="41"/>
      <c r="M12" s="41"/>
      <c r="N12" s="42"/>
      <c r="O12" s="43"/>
      <c r="P12" s="44"/>
      <c r="Q12" s="356"/>
      <c r="R12" s="357"/>
      <c r="S12" s="358"/>
      <c r="T12" s="47"/>
      <c r="U12" s="32"/>
      <c r="V12" s="32"/>
      <c r="W12" s="32"/>
      <c r="X12" s="32"/>
      <c r="Y12" s="48"/>
      <c r="Z12" s="359"/>
      <c r="AA12" s="360"/>
      <c r="AB12" s="360"/>
      <c r="AC12" s="360"/>
      <c r="AD12" s="360"/>
      <c r="AE12" s="360"/>
      <c r="AF12" s="360"/>
      <c r="AG12" s="360"/>
      <c r="AH12" s="360"/>
      <c r="AI12" s="360"/>
      <c r="AJ12" s="360"/>
      <c r="AK12" s="360"/>
      <c r="AL12" s="360"/>
      <c r="AM12" s="361"/>
      <c r="AN12" s="357"/>
      <c r="AO12" s="362"/>
      <c r="AP12" s="362"/>
      <c r="AQ12" s="362"/>
      <c r="AR12" s="363"/>
      <c r="AS12" s="363"/>
      <c r="AT12" s="364"/>
      <c r="AU12" s="357"/>
      <c r="AV12" s="362"/>
      <c r="AW12" s="362"/>
      <c r="AX12" s="362"/>
      <c r="AY12" s="362"/>
      <c r="AZ12" s="362"/>
      <c r="BA12" s="362"/>
      <c r="BB12" s="362"/>
      <c r="BC12" s="364"/>
      <c r="BD12" s="357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4"/>
      <c r="BT12" s="365"/>
      <c r="BU12" s="362"/>
      <c r="BV12" s="362"/>
      <c r="BW12" s="362"/>
      <c r="BX12" s="362"/>
      <c r="BY12" s="362"/>
      <c r="BZ12" s="362"/>
      <c r="CA12" s="362"/>
      <c r="CB12" s="362"/>
      <c r="CC12" s="364"/>
      <c r="CD12" s="397"/>
    </row>
    <row r="13" spans="2:82" ht="15" customHeight="1" x14ac:dyDescent="0.3">
      <c r="B13" s="51"/>
      <c r="C13" s="52"/>
      <c r="D13" s="52"/>
      <c r="E13" s="52"/>
      <c r="F13" s="52"/>
      <c r="G13" s="53"/>
      <c r="H13" s="54"/>
      <c r="I13" s="54"/>
      <c r="J13" s="366"/>
      <c r="K13" s="56"/>
      <c r="L13" s="57"/>
      <c r="M13" s="57"/>
      <c r="N13" s="58"/>
      <c r="O13" s="59"/>
      <c r="P13" s="60"/>
      <c r="Q13" s="367"/>
      <c r="R13" s="357"/>
      <c r="S13" s="358"/>
      <c r="T13" s="47"/>
      <c r="U13" s="32"/>
      <c r="V13" s="32"/>
      <c r="W13" s="32"/>
      <c r="X13" s="32"/>
      <c r="Y13" s="48"/>
      <c r="Z13" s="359"/>
      <c r="AA13" s="360"/>
      <c r="AB13" s="360"/>
      <c r="AC13" s="360"/>
      <c r="AD13" s="360"/>
      <c r="AE13" s="360"/>
      <c r="AF13" s="360"/>
      <c r="AG13" s="360"/>
      <c r="AH13" s="360"/>
      <c r="AI13" s="360"/>
      <c r="AJ13" s="360"/>
      <c r="AK13" s="360"/>
      <c r="AL13" s="360"/>
      <c r="AM13" s="361"/>
      <c r="AN13" s="357"/>
      <c r="AO13" s="362"/>
      <c r="AP13" s="362"/>
      <c r="AQ13" s="362"/>
      <c r="AR13" s="363"/>
      <c r="AS13" s="363"/>
      <c r="AT13" s="364"/>
      <c r="AU13" s="357"/>
      <c r="AV13" s="362"/>
      <c r="AW13" s="362"/>
      <c r="AX13" s="362"/>
      <c r="AY13" s="362"/>
      <c r="AZ13" s="362"/>
      <c r="BA13" s="362"/>
      <c r="BB13" s="362"/>
      <c r="BC13" s="364"/>
      <c r="BD13" s="357"/>
      <c r="BE13" s="362"/>
      <c r="BF13" s="362"/>
      <c r="BG13" s="362"/>
      <c r="BH13" s="362"/>
      <c r="BI13" s="362"/>
      <c r="BJ13" s="362"/>
      <c r="BK13" s="362"/>
      <c r="BL13" s="362"/>
      <c r="BM13" s="362"/>
      <c r="BN13" s="362"/>
      <c r="BO13" s="362"/>
      <c r="BP13" s="362"/>
      <c r="BQ13" s="362"/>
      <c r="BR13" s="362"/>
      <c r="BS13" s="364"/>
      <c r="BT13" s="365"/>
      <c r="BU13" s="362"/>
      <c r="BV13" s="362"/>
      <c r="BW13" s="362"/>
      <c r="BX13" s="362"/>
      <c r="BY13" s="362"/>
      <c r="BZ13" s="362"/>
      <c r="CA13" s="362"/>
      <c r="CB13" s="362"/>
      <c r="CC13" s="364"/>
      <c r="CD13" s="397"/>
    </row>
    <row r="14" spans="2:82" ht="15" customHeight="1" x14ac:dyDescent="0.3">
      <c r="B14" s="35"/>
      <c r="C14" s="36"/>
      <c r="D14" s="36"/>
      <c r="E14" s="36"/>
      <c r="F14" s="36"/>
      <c r="G14" s="37"/>
      <c r="H14" s="38"/>
      <c r="I14" s="38"/>
      <c r="J14" s="355"/>
      <c r="K14" s="40"/>
      <c r="L14" s="41"/>
      <c r="M14" s="41"/>
      <c r="N14" s="42"/>
      <c r="O14" s="43"/>
      <c r="P14" s="44"/>
      <c r="Q14" s="356"/>
      <c r="R14" s="357"/>
      <c r="S14" s="358"/>
      <c r="T14" s="47"/>
      <c r="U14" s="32"/>
      <c r="V14" s="32"/>
      <c r="W14" s="32"/>
      <c r="X14" s="32"/>
      <c r="Y14" s="48"/>
      <c r="Z14" s="359"/>
      <c r="AA14" s="360"/>
      <c r="AB14" s="360"/>
      <c r="AC14" s="360"/>
      <c r="AD14" s="360"/>
      <c r="AE14" s="360"/>
      <c r="AF14" s="360"/>
      <c r="AG14" s="360"/>
      <c r="AH14" s="360"/>
      <c r="AI14" s="360"/>
      <c r="AJ14" s="360"/>
      <c r="AK14" s="360"/>
      <c r="AL14" s="360"/>
      <c r="AM14" s="361"/>
      <c r="AN14" s="357"/>
      <c r="AO14" s="362"/>
      <c r="AP14" s="362"/>
      <c r="AQ14" s="362"/>
      <c r="AR14" s="363"/>
      <c r="AS14" s="363"/>
      <c r="AT14" s="364"/>
      <c r="AU14" s="357"/>
      <c r="AV14" s="362"/>
      <c r="AW14" s="362"/>
      <c r="AX14" s="362"/>
      <c r="AY14" s="362"/>
      <c r="AZ14" s="362"/>
      <c r="BA14" s="362"/>
      <c r="BB14" s="362"/>
      <c r="BC14" s="364"/>
      <c r="BD14" s="357"/>
      <c r="BE14" s="362"/>
      <c r="BF14" s="362"/>
      <c r="BG14" s="362"/>
      <c r="BH14" s="362"/>
      <c r="BI14" s="362"/>
      <c r="BJ14" s="362"/>
      <c r="BK14" s="362"/>
      <c r="BL14" s="362"/>
      <c r="BM14" s="362"/>
      <c r="BN14" s="362"/>
      <c r="BO14" s="362"/>
      <c r="BP14" s="362"/>
      <c r="BQ14" s="362"/>
      <c r="BR14" s="362"/>
      <c r="BS14" s="364"/>
      <c r="BT14" s="365"/>
      <c r="BU14" s="362"/>
      <c r="BV14" s="362"/>
      <c r="BW14" s="362"/>
      <c r="BX14" s="362"/>
      <c r="BY14" s="362"/>
      <c r="BZ14" s="362"/>
      <c r="CA14" s="362"/>
      <c r="CB14" s="362"/>
      <c r="CC14" s="364"/>
      <c r="CD14" s="397"/>
    </row>
    <row r="15" spans="2:82" ht="15" customHeight="1" x14ac:dyDescent="0.3">
      <c r="B15" s="17"/>
      <c r="C15" s="18"/>
      <c r="D15" s="18"/>
      <c r="E15" s="18"/>
      <c r="F15" s="18"/>
      <c r="G15" s="19"/>
      <c r="H15" s="62"/>
      <c r="I15" s="62"/>
      <c r="J15" s="368"/>
      <c r="K15" s="22"/>
      <c r="L15" s="23"/>
      <c r="M15" s="23"/>
      <c r="N15" s="24"/>
      <c r="O15" s="43"/>
      <c r="P15" s="63"/>
      <c r="Q15" s="369"/>
      <c r="R15" s="357"/>
      <c r="S15" s="358"/>
      <c r="T15" s="47"/>
      <c r="U15" s="32"/>
      <c r="V15" s="32"/>
      <c r="W15" s="32"/>
      <c r="X15" s="32"/>
      <c r="Y15" s="48"/>
      <c r="Z15" s="359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1"/>
      <c r="AN15" s="357"/>
      <c r="AO15" s="362"/>
      <c r="AP15" s="362"/>
      <c r="AQ15" s="362"/>
      <c r="AR15" s="363"/>
      <c r="AS15" s="363"/>
      <c r="AT15" s="364"/>
      <c r="AU15" s="357"/>
      <c r="AV15" s="362"/>
      <c r="AW15" s="362"/>
      <c r="AX15" s="362"/>
      <c r="AY15" s="362"/>
      <c r="AZ15" s="362"/>
      <c r="BA15" s="362"/>
      <c r="BB15" s="362"/>
      <c r="BC15" s="364"/>
      <c r="BD15" s="357"/>
      <c r="BE15" s="362"/>
      <c r="BF15" s="362"/>
      <c r="BG15" s="362"/>
      <c r="BH15" s="362"/>
      <c r="BI15" s="362"/>
      <c r="BJ15" s="362"/>
      <c r="BK15" s="362"/>
      <c r="BL15" s="362"/>
      <c r="BM15" s="362"/>
      <c r="BN15" s="362"/>
      <c r="BO15" s="362"/>
      <c r="BP15" s="362"/>
      <c r="BQ15" s="362"/>
      <c r="BR15" s="362"/>
      <c r="BS15" s="364"/>
      <c r="BT15" s="365"/>
      <c r="BU15" s="362"/>
      <c r="BV15" s="362"/>
      <c r="BW15" s="362"/>
      <c r="BX15" s="362"/>
      <c r="BY15" s="362"/>
      <c r="BZ15" s="362"/>
      <c r="CA15" s="362"/>
      <c r="CB15" s="362"/>
      <c r="CC15" s="364"/>
      <c r="CD15" s="397"/>
    </row>
    <row r="16" spans="2:82" ht="15" customHeight="1" x14ac:dyDescent="0.3">
      <c r="B16" s="64"/>
      <c r="C16" s="65"/>
      <c r="D16" s="65"/>
      <c r="E16" s="65"/>
      <c r="F16" s="65"/>
      <c r="G16" s="66"/>
      <c r="H16" s="20"/>
      <c r="I16" s="20"/>
      <c r="J16" s="370"/>
      <c r="K16" s="22"/>
      <c r="L16" s="68"/>
      <c r="M16" s="68"/>
      <c r="N16" s="69"/>
      <c r="O16" s="70"/>
      <c r="P16" s="71"/>
      <c r="Q16" s="371"/>
      <c r="R16" s="357"/>
      <c r="S16" s="358"/>
      <c r="T16" s="47"/>
      <c r="U16" s="32"/>
      <c r="V16" s="32"/>
      <c r="W16" s="32"/>
      <c r="X16" s="32"/>
      <c r="Y16" s="48"/>
      <c r="Z16" s="359"/>
      <c r="AA16" s="360"/>
      <c r="AB16" s="360"/>
      <c r="AC16" s="360"/>
      <c r="AD16" s="360"/>
      <c r="AE16" s="360"/>
      <c r="AF16" s="360"/>
      <c r="AG16" s="360"/>
      <c r="AH16" s="360"/>
      <c r="AI16" s="360"/>
      <c r="AJ16" s="360"/>
      <c r="AK16" s="360"/>
      <c r="AL16" s="360"/>
      <c r="AM16" s="361"/>
      <c r="AN16" s="357"/>
      <c r="AO16" s="362"/>
      <c r="AP16" s="362"/>
      <c r="AQ16" s="362"/>
      <c r="AR16" s="363"/>
      <c r="AS16" s="363"/>
      <c r="AT16" s="364"/>
      <c r="AU16" s="357"/>
      <c r="AV16" s="362"/>
      <c r="AW16" s="362"/>
      <c r="AX16" s="362"/>
      <c r="AY16" s="362"/>
      <c r="AZ16" s="362"/>
      <c r="BA16" s="362"/>
      <c r="BB16" s="362"/>
      <c r="BC16" s="364"/>
      <c r="BD16" s="357"/>
      <c r="BE16" s="362"/>
      <c r="BF16" s="362"/>
      <c r="BG16" s="362"/>
      <c r="BH16" s="362"/>
      <c r="BI16" s="362"/>
      <c r="BJ16" s="362"/>
      <c r="BK16" s="362"/>
      <c r="BL16" s="362"/>
      <c r="BM16" s="362"/>
      <c r="BN16" s="362"/>
      <c r="BO16" s="362"/>
      <c r="BP16" s="362"/>
      <c r="BQ16" s="362"/>
      <c r="BR16" s="362"/>
      <c r="BS16" s="364"/>
      <c r="BT16" s="365"/>
      <c r="BU16" s="362"/>
      <c r="BV16" s="362"/>
      <c r="BW16" s="362"/>
      <c r="BX16" s="362"/>
      <c r="BY16" s="362"/>
      <c r="BZ16" s="362"/>
      <c r="CA16" s="362"/>
      <c r="CB16" s="362"/>
      <c r="CC16" s="364"/>
      <c r="CD16" s="397"/>
    </row>
    <row r="17" spans="2:82" ht="15" customHeight="1" x14ac:dyDescent="0.3">
      <c r="B17" s="64"/>
      <c r="C17" s="65"/>
      <c r="D17" s="65"/>
      <c r="E17" s="65"/>
      <c r="F17" s="65"/>
      <c r="G17" s="66"/>
      <c r="H17" s="20"/>
      <c r="I17" s="20"/>
      <c r="J17" s="370"/>
      <c r="K17" s="22"/>
      <c r="L17" s="68"/>
      <c r="M17" s="68"/>
      <c r="N17" s="69"/>
      <c r="O17" s="70"/>
      <c r="P17" s="71"/>
      <c r="Q17" s="371"/>
      <c r="R17" s="357"/>
      <c r="S17" s="358"/>
      <c r="T17" s="47"/>
      <c r="U17" s="32"/>
      <c r="V17" s="32"/>
      <c r="W17" s="32"/>
      <c r="X17" s="32"/>
      <c r="Y17" s="48"/>
      <c r="Z17" s="359"/>
      <c r="AA17" s="360"/>
      <c r="AB17" s="360"/>
      <c r="AC17" s="360"/>
      <c r="AD17" s="360"/>
      <c r="AE17" s="360"/>
      <c r="AF17" s="360"/>
      <c r="AG17" s="360"/>
      <c r="AH17" s="360"/>
      <c r="AI17" s="360"/>
      <c r="AJ17" s="360"/>
      <c r="AK17" s="360"/>
      <c r="AL17" s="360"/>
      <c r="AM17" s="361"/>
      <c r="AN17" s="357"/>
      <c r="AO17" s="362"/>
      <c r="AP17" s="362"/>
      <c r="AQ17" s="362"/>
      <c r="AR17" s="363"/>
      <c r="AS17" s="363"/>
      <c r="AT17" s="364"/>
      <c r="AU17" s="357"/>
      <c r="AV17" s="362"/>
      <c r="AW17" s="362"/>
      <c r="AX17" s="362"/>
      <c r="AY17" s="362"/>
      <c r="AZ17" s="362"/>
      <c r="BA17" s="362"/>
      <c r="BB17" s="362"/>
      <c r="BC17" s="364"/>
      <c r="BD17" s="357"/>
      <c r="BE17" s="362"/>
      <c r="BF17" s="362"/>
      <c r="BG17" s="362"/>
      <c r="BH17" s="362"/>
      <c r="BI17" s="362"/>
      <c r="BJ17" s="362"/>
      <c r="BK17" s="362"/>
      <c r="BL17" s="362"/>
      <c r="BM17" s="362"/>
      <c r="BN17" s="362"/>
      <c r="BO17" s="362"/>
      <c r="BP17" s="362"/>
      <c r="BQ17" s="362"/>
      <c r="BR17" s="362"/>
      <c r="BS17" s="364"/>
      <c r="BT17" s="365"/>
      <c r="BU17" s="362"/>
      <c r="BV17" s="362"/>
      <c r="BW17" s="362"/>
      <c r="BX17" s="362"/>
      <c r="BY17" s="362"/>
      <c r="BZ17" s="362"/>
      <c r="CA17" s="362"/>
      <c r="CB17" s="362"/>
      <c r="CC17" s="364"/>
      <c r="CD17" s="397"/>
    </row>
    <row r="18" spans="2:82" ht="15" customHeight="1" x14ac:dyDescent="0.3">
      <c r="B18" s="17"/>
      <c r="C18" s="18"/>
      <c r="D18" s="18"/>
      <c r="E18" s="18"/>
      <c r="F18" s="18"/>
      <c r="G18" s="19"/>
      <c r="H18" s="62"/>
      <c r="I18" s="62"/>
      <c r="J18" s="368"/>
      <c r="K18" s="22"/>
      <c r="L18" s="23"/>
      <c r="M18" s="23"/>
      <c r="N18" s="24"/>
      <c r="O18" s="25"/>
      <c r="P18" s="63"/>
      <c r="Q18" s="369"/>
      <c r="R18" s="357"/>
      <c r="S18" s="358"/>
      <c r="T18" s="47"/>
      <c r="U18" s="32"/>
      <c r="V18" s="32"/>
      <c r="W18" s="32"/>
      <c r="X18" s="32"/>
      <c r="Y18" s="48"/>
      <c r="Z18" s="359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  <c r="AM18" s="361"/>
      <c r="AN18" s="357"/>
      <c r="AO18" s="362"/>
      <c r="AP18" s="362"/>
      <c r="AQ18" s="362"/>
      <c r="AR18" s="363"/>
      <c r="AS18" s="363"/>
      <c r="AT18" s="364"/>
      <c r="AU18" s="357"/>
      <c r="AV18" s="362"/>
      <c r="AW18" s="362"/>
      <c r="AX18" s="362"/>
      <c r="AY18" s="362"/>
      <c r="AZ18" s="362"/>
      <c r="BA18" s="362"/>
      <c r="BB18" s="362"/>
      <c r="BC18" s="364"/>
      <c r="BD18" s="357"/>
      <c r="BE18" s="362"/>
      <c r="BF18" s="362"/>
      <c r="BG18" s="362"/>
      <c r="BH18" s="362"/>
      <c r="BI18" s="362"/>
      <c r="BJ18" s="362"/>
      <c r="BK18" s="362"/>
      <c r="BL18" s="362"/>
      <c r="BM18" s="362"/>
      <c r="BN18" s="362"/>
      <c r="BO18" s="362"/>
      <c r="BP18" s="362"/>
      <c r="BQ18" s="362"/>
      <c r="BR18" s="362"/>
      <c r="BS18" s="364"/>
      <c r="BT18" s="365"/>
      <c r="BU18" s="362"/>
      <c r="BV18" s="362"/>
      <c r="BW18" s="362"/>
      <c r="BX18" s="362"/>
      <c r="BY18" s="362"/>
      <c r="BZ18" s="362"/>
      <c r="CA18" s="362"/>
      <c r="CB18" s="362"/>
      <c r="CC18" s="364"/>
      <c r="CD18" s="397"/>
    </row>
    <row r="19" spans="2:82" ht="15" customHeight="1" thickBot="1" x14ac:dyDescent="0.35">
      <c r="B19" s="372"/>
      <c r="C19" s="373"/>
      <c r="D19" s="18"/>
      <c r="E19" s="18"/>
      <c r="F19" s="18"/>
      <c r="G19" s="374"/>
      <c r="H19" s="375"/>
      <c r="I19" s="375"/>
      <c r="J19" s="376"/>
      <c r="K19" s="377"/>
      <c r="L19" s="378"/>
      <c r="M19" s="378"/>
      <c r="N19" s="24"/>
      <c r="O19" s="379"/>
      <c r="P19" s="75"/>
      <c r="Q19" s="380"/>
      <c r="R19" s="381"/>
      <c r="S19" s="382"/>
      <c r="T19" s="78"/>
      <c r="U19" s="79"/>
      <c r="V19" s="79"/>
      <c r="W19" s="79"/>
      <c r="X19" s="79"/>
      <c r="Y19" s="80"/>
      <c r="Z19" s="383"/>
      <c r="AA19" s="384"/>
      <c r="AB19" s="384"/>
      <c r="AC19" s="384"/>
      <c r="AD19" s="384"/>
      <c r="AE19" s="384"/>
      <c r="AF19" s="384"/>
      <c r="AG19" s="384"/>
      <c r="AH19" s="384"/>
      <c r="AI19" s="384"/>
      <c r="AJ19" s="384"/>
      <c r="AK19" s="384"/>
      <c r="AL19" s="384"/>
      <c r="AM19" s="385"/>
      <c r="AN19" s="381"/>
      <c r="AO19" s="386"/>
      <c r="AP19" s="386"/>
      <c r="AQ19" s="386"/>
      <c r="AR19" s="387"/>
      <c r="AS19" s="387"/>
      <c r="AT19" s="388"/>
      <c r="AU19" s="381"/>
      <c r="AV19" s="386"/>
      <c r="AW19" s="386"/>
      <c r="AX19" s="386"/>
      <c r="AY19" s="386"/>
      <c r="AZ19" s="386"/>
      <c r="BA19" s="386"/>
      <c r="BB19" s="386"/>
      <c r="BC19" s="388"/>
      <c r="BD19" s="381"/>
      <c r="BE19" s="386"/>
      <c r="BF19" s="386"/>
      <c r="BG19" s="386"/>
      <c r="BH19" s="386"/>
      <c r="BI19" s="386"/>
      <c r="BJ19" s="386"/>
      <c r="BK19" s="386"/>
      <c r="BL19" s="386"/>
      <c r="BM19" s="386"/>
      <c r="BN19" s="386"/>
      <c r="BO19" s="386"/>
      <c r="BP19" s="386"/>
      <c r="BQ19" s="386"/>
      <c r="BR19" s="386"/>
      <c r="BS19" s="388"/>
      <c r="BT19" s="389"/>
      <c r="BU19" s="386"/>
      <c r="BV19" s="386"/>
      <c r="BW19" s="386"/>
      <c r="BX19" s="386"/>
      <c r="BY19" s="386"/>
      <c r="BZ19" s="386"/>
      <c r="CA19" s="386"/>
      <c r="CB19" s="386"/>
      <c r="CC19" s="388"/>
      <c r="CD19" s="1281"/>
    </row>
    <row r="20" spans="2:82" ht="15.75" customHeight="1" thickBot="1" x14ac:dyDescent="0.35">
      <c r="B20" s="1661" t="s">
        <v>278</v>
      </c>
      <c r="C20" s="1662"/>
      <c r="D20" s="1662"/>
      <c r="E20" s="1662"/>
      <c r="F20" s="1662"/>
      <c r="G20" s="1662"/>
      <c r="H20" s="1662"/>
      <c r="I20" s="1662"/>
      <c r="J20" s="1662"/>
      <c r="K20" s="1662"/>
      <c r="L20" s="1662"/>
      <c r="M20" s="1662"/>
      <c r="N20" s="1662"/>
      <c r="O20" s="1662"/>
      <c r="P20" s="1662"/>
      <c r="Q20" s="1662"/>
      <c r="R20" s="1269"/>
      <c r="S20" s="1269"/>
      <c r="T20" s="1269"/>
      <c r="U20" s="1269"/>
      <c r="V20" s="1269"/>
      <c r="W20" s="1269"/>
      <c r="X20" s="1269"/>
      <c r="Y20" s="1269"/>
      <c r="Z20" s="1269"/>
      <c r="AA20" s="1269"/>
      <c r="AB20" s="1269"/>
      <c r="AC20" s="1269"/>
      <c r="AD20" s="1269"/>
      <c r="AE20" s="1269"/>
      <c r="AF20" s="1269"/>
      <c r="AG20" s="1269"/>
      <c r="AH20" s="1269"/>
      <c r="AI20" s="1269"/>
      <c r="AJ20" s="1269"/>
      <c r="AK20" s="1269"/>
      <c r="AL20" s="1269"/>
      <c r="AM20" s="1269"/>
      <c r="AN20" s="1269"/>
      <c r="AO20" s="1269"/>
      <c r="AP20" s="1269"/>
      <c r="AQ20" s="1269"/>
      <c r="AR20" s="1269"/>
      <c r="AS20" s="1269"/>
      <c r="AT20" s="1409"/>
      <c r="AU20" s="1661" t="str">
        <f>B20</f>
        <v>Autre zone suspecte:</v>
      </c>
      <c r="AV20" s="1662"/>
      <c r="AW20" s="1662"/>
      <c r="AX20" s="1662"/>
      <c r="AY20" s="1662"/>
      <c r="AZ20" s="1662"/>
      <c r="BA20" s="1662"/>
      <c r="BB20" s="1662"/>
      <c r="BC20" s="1807"/>
      <c r="BD20" s="1661" t="str">
        <f>AU20</f>
        <v>Autre zone suspecte:</v>
      </c>
      <c r="BE20" s="1662"/>
      <c r="BF20" s="1662"/>
      <c r="BG20" s="1662"/>
      <c r="BH20" s="1662"/>
      <c r="BI20" s="1662"/>
      <c r="BJ20" s="1662"/>
      <c r="BK20" s="1662"/>
      <c r="BL20" s="1662"/>
      <c r="BM20" s="1662"/>
      <c r="BN20" s="1662"/>
      <c r="BO20" s="1662"/>
      <c r="BP20" s="1662"/>
      <c r="BQ20" s="1662"/>
      <c r="BR20" s="1662"/>
      <c r="BS20" s="1807"/>
      <c r="BT20" s="1662" t="str">
        <f>BD20</f>
        <v>Autre zone suspecte:</v>
      </c>
      <c r="BU20" s="1662"/>
      <c r="BV20" s="1662"/>
      <c r="BW20" s="1662"/>
      <c r="BX20" s="1662"/>
      <c r="BY20" s="1662"/>
      <c r="BZ20" s="1662"/>
      <c r="CA20" s="1662"/>
      <c r="CB20" s="1662"/>
      <c r="CC20" s="1662"/>
      <c r="CD20" s="1807"/>
    </row>
    <row r="21" spans="2:82" ht="15" customHeight="1" x14ac:dyDescent="0.3">
      <c r="B21" s="342"/>
      <c r="C21" s="343"/>
      <c r="D21" s="343"/>
      <c r="E21" s="343"/>
      <c r="F21" s="343"/>
      <c r="G21" s="344"/>
      <c r="H21" s="625"/>
      <c r="I21" s="625"/>
      <c r="J21" s="346"/>
      <c r="K21" s="347"/>
      <c r="L21" s="348"/>
      <c r="M21" s="348"/>
      <c r="N21" s="626"/>
      <c r="O21" s="349"/>
      <c r="P21" s="26"/>
      <c r="Q21" s="638"/>
      <c r="R21" s="29"/>
      <c r="S21" s="351"/>
      <c r="T21" s="29"/>
      <c r="U21" s="352"/>
      <c r="V21" s="352"/>
      <c r="W21" s="352"/>
      <c r="X21" s="352"/>
      <c r="Y21" s="354"/>
      <c r="Z21" s="455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9"/>
      <c r="AN21" s="29"/>
      <c r="AO21" s="352"/>
      <c r="AP21" s="352"/>
      <c r="AQ21" s="352"/>
      <c r="AR21" s="353"/>
      <c r="AS21" s="353"/>
      <c r="AT21" s="354"/>
      <c r="AU21" s="29"/>
      <c r="AV21" s="352"/>
      <c r="AW21" s="352"/>
      <c r="AX21" s="352"/>
      <c r="AY21" s="352"/>
      <c r="AZ21" s="352"/>
      <c r="BA21" s="352"/>
      <c r="BB21" s="352"/>
      <c r="BC21" s="354"/>
      <c r="BD21" s="29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4"/>
      <c r="BT21" s="30"/>
      <c r="BU21" s="352"/>
      <c r="BV21" s="352"/>
      <c r="BW21" s="352"/>
      <c r="BX21" s="352"/>
      <c r="BY21" s="352"/>
      <c r="BZ21" s="352"/>
      <c r="CA21" s="352"/>
      <c r="CB21" s="352"/>
      <c r="CC21" s="354"/>
      <c r="CD21" s="31"/>
    </row>
    <row r="22" spans="2:82" ht="15" customHeight="1" thickBot="1" x14ac:dyDescent="0.35">
      <c r="B22" s="504"/>
      <c r="C22" s="505"/>
      <c r="D22" s="85"/>
      <c r="E22" s="85"/>
      <c r="F22" s="85"/>
      <c r="G22" s="374"/>
      <c r="H22" s="375"/>
      <c r="I22" s="375"/>
      <c r="J22" s="376"/>
      <c r="K22" s="377"/>
      <c r="L22" s="378"/>
      <c r="M22" s="378"/>
      <c r="N22" s="91"/>
      <c r="O22" s="379"/>
      <c r="P22" s="75"/>
      <c r="Q22" s="633"/>
      <c r="R22" s="78"/>
      <c r="S22" s="634"/>
      <c r="T22" s="78"/>
      <c r="U22" s="635"/>
      <c r="V22" s="635"/>
      <c r="W22" s="635"/>
      <c r="X22" s="635"/>
      <c r="Y22" s="636"/>
      <c r="Z22" s="383"/>
      <c r="AA22" s="384"/>
      <c r="AB22" s="384"/>
      <c r="AC22" s="384"/>
      <c r="AD22" s="384"/>
      <c r="AE22" s="384"/>
      <c r="AF22" s="384"/>
      <c r="AG22" s="384"/>
      <c r="AH22" s="384"/>
      <c r="AI22" s="384"/>
      <c r="AJ22" s="384"/>
      <c r="AK22" s="384"/>
      <c r="AL22" s="384"/>
      <c r="AM22" s="385"/>
      <c r="AN22" s="78"/>
      <c r="AO22" s="635"/>
      <c r="AP22" s="635"/>
      <c r="AQ22" s="635"/>
      <c r="AR22" s="637"/>
      <c r="AS22" s="637"/>
      <c r="AT22" s="636"/>
      <c r="AU22" s="78"/>
      <c r="AV22" s="635"/>
      <c r="AW22" s="635"/>
      <c r="AX22" s="635"/>
      <c r="AY22" s="635"/>
      <c r="AZ22" s="635"/>
      <c r="BA22" s="635"/>
      <c r="BB22" s="635"/>
      <c r="BC22" s="636"/>
      <c r="BD22" s="78"/>
      <c r="BE22" s="635"/>
      <c r="BF22" s="635"/>
      <c r="BG22" s="635"/>
      <c r="BH22" s="635"/>
      <c r="BI22" s="635"/>
      <c r="BJ22" s="635"/>
      <c r="BK22" s="635"/>
      <c r="BL22" s="635"/>
      <c r="BM22" s="635"/>
      <c r="BN22" s="635"/>
      <c r="BO22" s="635"/>
      <c r="BP22" s="635"/>
      <c r="BQ22" s="635"/>
      <c r="BR22" s="635"/>
      <c r="BS22" s="636"/>
      <c r="BT22" s="79"/>
      <c r="BU22" s="635"/>
      <c r="BV22" s="635"/>
      <c r="BW22" s="635"/>
      <c r="BX22" s="635"/>
      <c r="BY22" s="635"/>
      <c r="BZ22" s="635"/>
      <c r="CA22" s="635"/>
      <c r="CB22" s="635"/>
      <c r="CC22" s="636"/>
      <c r="CD22" s="80"/>
    </row>
    <row r="23" spans="2:82" ht="15.75" customHeight="1" thickBot="1" x14ac:dyDescent="0.35">
      <c r="B23" s="1661" t="s">
        <v>278</v>
      </c>
      <c r="C23" s="1662"/>
      <c r="D23" s="1662"/>
      <c r="E23" s="1662"/>
      <c r="F23" s="1662"/>
      <c r="G23" s="1662"/>
      <c r="H23" s="1662"/>
      <c r="I23" s="1662"/>
      <c r="J23" s="1662"/>
      <c r="K23" s="1662"/>
      <c r="L23" s="1662"/>
      <c r="M23" s="1662"/>
      <c r="N23" s="1662"/>
      <c r="O23" s="1662"/>
      <c r="P23" s="1662"/>
      <c r="Q23" s="1662"/>
      <c r="R23" s="1269"/>
      <c r="S23" s="1269"/>
      <c r="T23" s="1269"/>
      <c r="U23" s="1269"/>
      <c r="V23" s="1269"/>
      <c r="W23" s="1269"/>
      <c r="X23" s="1269"/>
      <c r="Y23" s="1269"/>
      <c r="Z23" s="1269"/>
      <c r="AA23" s="1269"/>
      <c r="AB23" s="1269"/>
      <c r="AC23" s="1269"/>
      <c r="AD23" s="1269"/>
      <c r="AE23" s="1269"/>
      <c r="AF23" s="1269"/>
      <c r="AG23" s="1269"/>
      <c r="AH23" s="1269"/>
      <c r="AI23" s="1269"/>
      <c r="AJ23" s="1269"/>
      <c r="AK23" s="1269"/>
      <c r="AL23" s="1269"/>
      <c r="AM23" s="1269"/>
      <c r="AN23" s="1269"/>
      <c r="AO23" s="1269"/>
      <c r="AP23" s="1269"/>
      <c r="AQ23" s="1269"/>
      <c r="AR23" s="1269"/>
      <c r="AS23" s="1269"/>
      <c r="AT23" s="1409"/>
      <c r="AU23" s="1661" t="str">
        <f>B23</f>
        <v>Autre zone suspecte:</v>
      </c>
      <c r="AV23" s="1662"/>
      <c r="AW23" s="1662"/>
      <c r="AX23" s="1662"/>
      <c r="AY23" s="1662"/>
      <c r="AZ23" s="1662"/>
      <c r="BA23" s="1662"/>
      <c r="BB23" s="1662"/>
      <c r="BC23" s="1807"/>
      <c r="BD23" s="1661" t="str">
        <f>AU23</f>
        <v>Autre zone suspecte:</v>
      </c>
      <c r="BE23" s="1662"/>
      <c r="BF23" s="1662"/>
      <c r="BG23" s="1662"/>
      <c r="BH23" s="1662"/>
      <c r="BI23" s="1662"/>
      <c r="BJ23" s="1662"/>
      <c r="BK23" s="1662"/>
      <c r="BL23" s="1662"/>
      <c r="BM23" s="1662"/>
      <c r="BN23" s="1662"/>
      <c r="BO23" s="1662"/>
      <c r="BP23" s="1662"/>
      <c r="BQ23" s="1662"/>
      <c r="BR23" s="1662"/>
      <c r="BS23" s="1807"/>
      <c r="BT23" s="1662" t="str">
        <f>BD23</f>
        <v>Autre zone suspecte:</v>
      </c>
      <c r="BU23" s="1662"/>
      <c r="BV23" s="1662"/>
      <c r="BW23" s="1662"/>
      <c r="BX23" s="1662"/>
      <c r="BY23" s="1662"/>
      <c r="BZ23" s="1662"/>
      <c r="CA23" s="1662"/>
      <c r="CB23" s="1662"/>
      <c r="CC23" s="1662"/>
      <c r="CD23" s="1807"/>
    </row>
    <row r="24" spans="2:82" ht="15" customHeight="1" x14ac:dyDescent="0.3">
      <c r="B24" s="342"/>
      <c r="C24" s="343"/>
      <c r="D24" s="343"/>
      <c r="E24" s="343"/>
      <c r="F24" s="343"/>
      <c r="G24" s="344"/>
      <c r="H24" s="625"/>
      <c r="I24" s="625"/>
      <c r="J24" s="346"/>
      <c r="K24" s="347"/>
      <c r="L24" s="348"/>
      <c r="M24" s="348"/>
      <c r="N24" s="626"/>
      <c r="O24" s="349"/>
      <c r="P24" s="26"/>
      <c r="Q24" s="638"/>
      <c r="R24" s="29"/>
      <c r="S24" s="351"/>
      <c r="T24" s="29"/>
      <c r="U24" s="352"/>
      <c r="V24" s="352"/>
      <c r="W24" s="352"/>
      <c r="X24" s="352"/>
      <c r="Y24" s="354"/>
      <c r="Z24" s="455"/>
      <c r="AA24" s="488"/>
      <c r="AB24" s="488"/>
      <c r="AC24" s="488"/>
      <c r="AD24" s="488"/>
      <c r="AE24" s="488"/>
      <c r="AF24" s="488"/>
      <c r="AG24" s="488"/>
      <c r="AH24" s="488"/>
      <c r="AI24" s="488"/>
      <c r="AJ24" s="488"/>
      <c r="AK24" s="488"/>
      <c r="AL24" s="488"/>
      <c r="AM24" s="489"/>
      <c r="AN24" s="29"/>
      <c r="AO24" s="352"/>
      <c r="AP24" s="352"/>
      <c r="AQ24" s="352"/>
      <c r="AR24" s="353"/>
      <c r="AS24" s="353"/>
      <c r="AT24" s="354"/>
      <c r="AU24" s="29"/>
      <c r="AV24" s="352"/>
      <c r="AW24" s="352"/>
      <c r="AX24" s="352"/>
      <c r="AY24" s="352"/>
      <c r="AZ24" s="352"/>
      <c r="BA24" s="352"/>
      <c r="BB24" s="352"/>
      <c r="BC24" s="354"/>
      <c r="BD24" s="29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4"/>
      <c r="BT24" s="30"/>
      <c r="BU24" s="352"/>
      <c r="BV24" s="352"/>
      <c r="BW24" s="352"/>
      <c r="BX24" s="352"/>
      <c r="BY24" s="352"/>
      <c r="BZ24" s="352"/>
      <c r="CA24" s="352"/>
      <c r="CB24" s="352"/>
      <c r="CC24" s="354"/>
      <c r="CD24" s="31"/>
    </row>
    <row r="25" spans="2:82" ht="15" customHeight="1" thickBot="1" x14ac:dyDescent="0.35">
      <c r="B25" s="504"/>
      <c r="C25" s="505"/>
      <c r="D25" s="505"/>
      <c r="E25" s="505"/>
      <c r="F25" s="505"/>
      <c r="G25" s="374"/>
      <c r="H25" s="375"/>
      <c r="I25" s="375"/>
      <c r="J25" s="376"/>
      <c r="K25" s="377"/>
      <c r="L25" s="378"/>
      <c r="M25" s="378"/>
      <c r="N25" s="620"/>
      <c r="O25" s="379"/>
      <c r="P25" s="75"/>
      <c r="Q25" s="633"/>
      <c r="R25" s="634"/>
      <c r="S25" s="634"/>
      <c r="T25" s="78"/>
      <c r="U25" s="635"/>
      <c r="V25" s="635"/>
      <c r="W25" s="635"/>
      <c r="X25" s="635"/>
      <c r="Y25" s="636"/>
      <c r="Z25" s="78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80"/>
      <c r="AN25" s="78"/>
      <c r="AO25" s="635"/>
      <c r="AP25" s="635"/>
      <c r="AQ25" s="635"/>
      <c r="AR25" s="637"/>
      <c r="AS25" s="637"/>
      <c r="AT25" s="636"/>
      <c r="AU25" s="78"/>
      <c r="AV25" s="635"/>
      <c r="AW25" s="635"/>
      <c r="AX25" s="635"/>
      <c r="AY25" s="635"/>
      <c r="AZ25" s="635"/>
      <c r="BA25" s="635"/>
      <c r="BB25" s="635"/>
      <c r="BC25" s="636"/>
      <c r="BD25" s="78"/>
      <c r="BE25" s="635"/>
      <c r="BF25" s="635"/>
      <c r="BG25" s="635"/>
      <c r="BH25" s="635"/>
      <c r="BI25" s="635"/>
      <c r="BJ25" s="635"/>
      <c r="BK25" s="635"/>
      <c r="BL25" s="635"/>
      <c r="BM25" s="635"/>
      <c r="BN25" s="635"/>
      <c r="BO25" s="635"/>
      <c r="BP25" s="635"/>
      <c r="BQ25" s="635"/>
      <c r="BR25" s="635"/>
      <c r="BS25" s="636"/>
      <c r="BT25" s="79"/>
      <c r="BU25" s="635"/>
      <c r="BV25" s="635"/>
      <c r="BW25" s="635"/>
      <c r="BX25" s="635"/>
      <c r="BY25" s="635"/>
      <c r="BZ25" s="635"/>
      <c r="CA25" s="635"/>
      <c r="CB25" s="635"/>
      <c r="CC25" s="636"/>
      <c r="CD25" s="80"/>
    </row>
    <row r="26" spans="2:82" ht="18" x14ac:dyDescent="0.35">
      <c r="B26" s="1095" t="s">
        <v>66</v>
      </c>
      <c r="C26" s="640"/>
      <c r="D26" s="640"/>
      <c r="E26" s="640"/>
      <c r="F26" s="640"/>
      <c r="G26" s="640"/>
      <c r="H26" s="640"/>
      <c r="I26" s="640"/>
      <c r="J26" s="640"/>
      <c r="K26" s="640"/>
      <c r="L26" s="640"/>
      <c r="M26" s="640"/>
      <c r="N26" s="640"/>
      <c r="O26" s="640"/>
      <c r="P26" s="641"/>
      <c r="Q26" s="641"/>
      <c r="R26" s="641"/>
      <c r="S26" s="641"/>
      <c r="T26" s="641"/>
      <c r="U26" s="641"/>
      <c r="V26" s="641"/>
      <c r="W26" s="641"/>
      <c r="X26" s="641"/>
      <c r="Y26" s="641"/>
      <c r="Z26" s="641"/>
      <c r="AA26" s="641"/>
      <c r="AB26" s="641"/>
      <c r="AC26" s="641"/>
      <c r="AD26" s="641"/>
      <c r="AE26" s="641"/>
      <c r="AF26" s="641"/>
      <c r="AG26" s="641"/>
      <c r="AH26" s="641"/>
      <c r="AI26" s="641"/>
      <c r="AJ26" s="641"/>
      <c r="AK26" s="641"/>
      <c r="AL26" s="641"/>
      <c r="AM26" s="641"/>
      <c r="AN26" s="641"/>
      <c r="AO26" s="641"/>
      <c r="AP26" s="641"/>
      <c r="AQ26" s="641"/>
      <c r="AR26" s="641"/>
      <c r="AS26" s="641"/>
      <c r="AT26" s="641"/>
      <c r="AU26" s="641"/>
      <c r="AV26" s="641"/>
      <c r="AW26" s="641"/>
      <c r="AX26" s="641"/>
      <c r="AY26" s="641"/>
      <c r="AZ26" s="641"/>
      <c r="BA26" s="641"/>
      <c r="BB26" s="641"/>
      <c r="BC26" s="641"/>
      <c r="BD26" s="641"/>
      <c r="BE26" s="641"/>
      <c r="BF26" s="641"/>
      <c r="BG26" s="641"/>
      <c r="BH26" s="641"/>
      <c r="BI26" s="641"/>
      <c r="BJ26" s="641"/>
      <c r="BK26" s="641"/>
      <c r="BL26" s="641"/>
      <c r="BM26" s="641"/>
      <c r="BN26" s="641"/>
      <c r="BO26" s="641"/>
      <c r="BP26" s="641"/>
      <c r="BQ26" s="641"/>
      <c r="BR26" s="641"/>
      <c r="BS26" s="641"/>
      <c r="BT26" s="641"/>
      <c r="BU26" s="641"/>
      <c r="BV26" s="641"/>
      <c r="BW26" s="641"/>
      <c r="BX26" s="641"/>
      <c r="BY26" s="641"/>
      <c r="BZ26" s="641"/>
      <c r="CA26" s="641"/>
      <c r="CB26" s="641"/>
      <c r="CC26" s="641"/>
      <c r="CD26" s="641"/>
    </row>
    <row r="27" spans="2:82" s="175" customFormat="1" x14ac:dyDescent="0.3">
      <c r="B27" s="332" t="s">
        <v>578</v>
      </c>
      <c r="D27" s="710"/>
      <c r="E27" s="710"/>
      <c r="F27" s="710"/>
      <c r="N27" s="1189"/>
      <c r="P27" s="179"/>
      <c r="Q27" s="179"/>
      <c r="R27" s="179"/>
      <c r="S27" s="179"/>
      <c r="T27" s="179"/>
      <c r="U27" s="179"/>
      <c r="V27" s="179"/>
      <c r="W27" s="179"/>
      <c r="X27" s="180"/>
      <c r="Y27" s="179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O27" s="179"/>
      <c r="AP27" s="179"/>
      <c r="AQ27" s="179"/>
      <c r="AR27" s="179"/>
      <c r="AS27" s="179"/>
      <c r="AT27" s="179"/>
    </row>
    <row r="28" spans="2:82" s="175" customFormat="1" x14ac:dyDescent="0.3">
      <c r="B28" s="332" t="s">
        <v>579</v>
      </c>
      <c r="D28" s="710"/>
      <c r="E28" s="710"/>
      <c r="F28" s="710"/>
      <c r="N28" s="1190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79"/>
      <c r="AO28" s="179"/>
      <c r="AP28" s="179"/>
      <c r="AQ28" s="179"/>
      <c r="AR28" s="179"/>
      <c r="AS28" s="179"/>
      <c r="AT28" s="179"/>
    </row>
    <row r="29" spans="2:82" x14ac:dyDescent="0.3">
      <c r="B29" s="332" t="s">
        <v>581</v>
      </c>
      <c r="D29" s="710"/>
      <c r="E29" s="710"/>
      <c r="F29" s="710"/>
      <c r="N29" s="1189"/>
    </row>
    <row r="30" spans="2:82" x14ac:dyDescent="0.3">
      <c r="B30" s="332" t="s">
        <v>587</v>
      </c>
      <c r="D30" s="710"/>
      <c r="E30" s="710"/>
      <c r="F30" s="710"/>
      <c r="N30" s="1189"/>
    </row>
    <row r="31" spans="2:82" ht="14.45" hidden="1" customHeight="1" thickBot="1" x14ac:dyDescent="0.35">
      <c r="B31" s="201"/>
      <c r="D31" s="710"/>
      <c r="E31" s="710"/>
      <c r="F31" s="710"/>
      <c r="N31" s="1189"/>
      <c r="O31" s="176" t="s">
        <v>176</v>
      </c>
      <c r="P31" s="177" t="s">
        <v>234</v>
      </c>
      <c r="Q31" s="177"/>
      <c r="R31" s="178" t="s">
        <v>233</v>
      </c>
      <c r="S31" s="179"/>
      <c r="T31" s="179"/>
      <c r="U31" s="179"/>
      <c r="V31" s="179"/>
      <c r="W31" s="179"/>
      <c r="X31" s="180"/>
      <c r="Y31" s="179"/>
    </row>
    <row r="32" spans="2:82" ht="121.5" hidden="1" thickBot="1" x14ac:dyDescent="0.35">
      <c r="D32" s="200"/>
      <c r="E32" s="200"/>
      <c r="F32" s="200"/>
      <c r="N32" s="1189"/>
      <c r="P32" s="179"/>
      <c r="Q32" s="179"/>
      <c r="R32" s="182" t="s">
        <v>119</v>
      </c>
      <c r="S32" s="182" t="s">
        <v>120</v>
      </c>
      <c r="T32" s="183" t="s">
        <v>91</v>
      </c>
      <c r="U32" s="183" t="s">
        <v>85</v>
      </c>
      <c r="V32" s="183" t="s">
        <v>86</v>
      </c>
      <c r="W32" s="183" t="s">
        <v>87</v>
      </c>
      <c r="X32" s="183" t="s">
        <v>88</v>
      </c>
      <c r="Y32" s="184" t="s">
        <v>89</v>
      </c>
      <c r="Z32" s="185" t="s">
        <v>92</v>
      </c>
      <c r="AA32" s="183" t="s">
        <v>93</v>
      </c>
      <c r="AB32" s="183" t="s">
        <v>94</v>
      </c>
      <c r="AC32" s="183" t="s">
        <v>95</v>
      </c>
      <c r="AD32" s="183" t="s">
        <v>96</v>
      </c>
      <c r="AE32" s="183" t="s">
        <v>97</v>
      </c>
      <c r="AF32" s="183" t="s">
        <v>98</v>
      </c>
      <c r="AG32" s="183" t="s">
        <v>105</v>
      </c>
      <c r="AH32" s="183" t="s">
        <v>104</v>
      </c>
      <c r="AI32" s="183" t="s">
        <v>99</v>
      </c>
      <c r="AJ32" s="183" t="s">
        <v>100</v>
      </c>
      <c r="AK32" s="183" t="s">
        <v>101</v>
      </c>
      <c r="AL32" s="183" t="s">
        <v>102</v>
      </c>
      <c r="AM32" s="184" t="s">
        <v>103</v>
      </c>
      <c r="AN32" s="190" t="s">
        <v>50</v>
      </c>
      <c r="AO32" s="183" t="s">
        <v>51</v>
      </c>
      <c r="AP32" s="183" t="s">
        <v>52</v>
      </c>
      <c r="AQ32" s="183" t="s">
        <v>117</v>
      </c>
      <c r="AR32" s="191" t="s">
        <v>4</v>
      </c>
      <c r="AS32" s="191" t="s">
        <v>144</v>
      </c>
      <c r="AT32" s="184" t="s">
        <v>145</v>
      </c>
      <c r="AU32" s="185" t="s">
        <v>67</v>
      </c>
      <c r="AV32" s="183" t="s">
        <v>8</v>
      </c>
      <c r="AW32" s="183" t="s">
        <v>123</v>
      </c>
      <c r="AX32" s="183" t="s">
        <v>124</v>
      </c>
      <c r="AY32" s="183" t="s">
        <v>68</v>
      </c>
      <c r="AZ32" s="183" t="s">
        <v>69</v>
      </c>
      <c r="BA32" s="183" t="s">
        <v>70</v>
      </c>
      <c r="BB32" s="183" t="s">
        <v>71</v>
      </c>
      <c r="BC32" s="191" t="s">
        <v>72</v>
      </c>
      <c r="BD32" s="333" t="s">
        <v>54</v>
      </c>
      <c r="BE32" s="334" t="s">
        <v>125</v>
      </c>
      <c r="BF32" s="334" t="s">
        <v>126</v>
      </c>
      <c r="BG32" s="334" t="s">
        <v>181</v>
      </c>
      <c r="BH32" s="334" t="s">
        <v>74</v>
      </c>
      <c r="BI32" s="334" t="s">
        <v>73</v>
      </c>
      <c r="BJ32" s="334" t="s">
        <v>75</v>
      </c>
      <c r="BK32" s="334" t="s">
        <v>127</v>
      </c>
      <c r="BL32" s="334" t="s">
        <v>76</v>
      </c>
      <c r="BM32" s="334" t="s">
        <v>80</v>
      </c>
      <c r="BN32" s="334" t="s">
        <v>128</v>
      </c>
      <c r="BO32" s="334" t="s">
        <v>77</v>
      </c>
      <c r="BP32" s="334" t="s">
        <v>81</v>
      </c>
      <c r="BQ32" s="334" t="s">
        <v>129</v>
      </c>
      <c r="BR32" s="334" t="s">
        <v>78</v>
      </c>
      <c r="BS32" s="335" t="s">
        <v>79</v>
      </c>
      <c r="BT32" s="336" t="s">
        <v>131</v>
      </c>
      <c r="BU32" s="337" t="s">
        <v>132</v>
      </c>
      <c r="BV32" s="337" t="s">
        <v>133</v>
      </c>
      <c r="BW32" s="338" t="s">
        <v>135</v>
      </c>
      <c r="BX32" s="338" t="s">
        <v>136</v>
      </c>
      <c r="BY32" s="338" t="s">
        <v>134</v>
      </c>
      <c r="BZ32" s="338" t="s">
        <v>137</v>
      </c>
      <c r="CA32" s="338" t="s">
        <v>138</v>
      </c>
      <c r="CB32" s="338" t="s">
        <v>139</v>
      </c>
      <c r="CC32" s="339" t="s">
        <v>140</v>
      </c>
      <c r="CD32" s="340" t="s">
        <v>142</v>
      </c>
    </row>
    <row r="33" spans="2:85" hidden="1" x14ac:dyDescent="0.3">
      <c r="D33" s="200"/>
      <c r="E33" s="200"/>
      <c r="F33" s="200"/>
      <c r="N33" s="1189"/>
      <c r="P33" s="181" t="s">
        <v>146</v>
      </c>
      <c r="R33" s="1511" t="s">
        <v>682</v>
      </c>
      <c r="S33" s="193" t="s">
        <v>682</v>
      </c>
      <c r="T33" s="194">
        <v>6</v>
      </c>
      <c r="U33" s="195">
        <v>21</v>
      </c>
      <c r="V33" s="195">
        <v>75</v>
      </c>
      <c r="W33" s="195">
        <v>75</v>
      </c>
      <c r="X33" s="195">
        <v>650</v>
      </c>
      <c r="Y33" s="196">
        <v>650</v>
      </c>
      <c r="Z33" s="194" t="s">
        <v>682</v>
      </c>
      <c r="AA33" s="195" t="s">
        <v>682</v>
      </c>
      <c r="AB33" s="195" t="s">
        <v>682</v>
      </c>
      <c r="AC33" s="195" t="s">
        <v>682</v>
      </c>
      <c r="AD33" s="195" t="s">
        <v>682</v>
      </c>
      <c r="AE33" s="195" t="s">
        <v>682</v>
      </c>
      <c r="AF33" s="195" t="s">
        <v>682</v>
      </c>
      <c r="AG33" s="195" t="s">
        <v>682</v>
      </c>
      <c r="AH33" s="195" t="s">
        <v>682</v>
      </c>
      <c r="AI33" s="195" t="s">
        <v>682</v>
      </c>
      <c r="AJ33" s="195" t="s">
        <v>682</v>
      </c>
      <c r="AK33" s="195" t="s">
        <v>682</v>
      </c>
      <c r="AL33" s="195" t="s">
        <v>682</v>
      </c>
      <c r="AM33" s="197" t="s">
        <v>682</v>
      </c>
      <c r="AN33" s="194">
        <v>0.1</v>
      </c>
      <c r="AO33" s="195">
        <v>4</v>
      </c>
      <c r="AP33" s="195">
        <v>0.3</v>
      </c>
      <c r="AQ33" s="195">
        <v>1</v>
      </c>
      <c r="AR33" s="195">
        <v>1.5</v>
      </c>
      <c r="AS33" s="195">
        <v>0.4</v>
      </c>
      <c r="AT33" s="196">
        <v>0.3</v>
      </c>
      <c r="AU33" s="234">
        <v>30</v>
      </c>
      <c r="AV33" s="235">
        <v>1.8</v>
      </c>
      <c r="AW33" s="235">
        <v>57</v>
      </c>
      <c r="AX33" s="235">
        <v>4</v>
      </c>
      <c r="AY33" s="235">
        <v>53</v>
      </c>
      <c r="AZ33" s="235">
        <v>1.1000000000000001</v>
      </c>
      <c r="BA33" s="235">
        <v>87</v>
      </c>
      <c r="BB33" s="235">
        <v>120</v>
      </c>
      <c r="BC33" s="236">
        <v>196</v>
      </c>
      <c r="BD33" s="234">
        <v>2.5</v>
      </c>
      <c r="BE33" s="235">
        <v>4.8</v>
      </c>
      <c r="BF33" s="235">
        <v>2</v>
      </c>
      <c r="BG33" s="235">
        <v>5.9</v>
      </c>
      <c r="BH33" s="235">
        <v>7.6</v>
      </c>
      <c r="BI33" s="235">
        <v>2.8</v>
      </c>
      <c r="BJ33" s="235">
        <v>6</v>
      </c>
      <c r="BK33" s="235">
        <v>6.7</v>
      </c>
      <c r="BL33" s="235">
        <v>9.5</v>
      </c>
      <c r="BM33" s="235">
        <v>1.1000000000000001</v>
      </c>
      <c r="BN33" s="235">
        <v>1.7</v>
      </c>
      <c r="BO33" s="235">
        <v>1</v>
      </c>
      <c r="BP33" s="235">
        <v>0.87</v>
      </c>
      <c r="BQ33" s="235">
        <v>0.81</v>
      </c>
      <c r="BR33" s="235">
        <v>0.8</v>
      </c>
      <c r="BS33" s="236">
        <v>4.5</v>
      </c>
      <c r="BT33" s="234">
        <v>0.1</v>
      </c>
      <c r="BU33" s="235">
        <v>0.1</v>
      </c>
      <c r="BV33" s="235">
        <v>0.05</v>
      </c>
      <c r="BW33" s="235">
        <v>0.2</v>
      </c>
      <c r="BX33" s="235">
        <v>0.05</v>
      </c>
      <c r="BY33" s="235">
        <v>0.1</v>
      </c>
      <c r="BZ33" s="235">
        <v>0.1</v>
      </c>
      <c r="CA33" s="235">
        <v>1</v>
      </c>
      <c r="CB33" s="235">
        <v>0.1</v>
      </c>
      <c r="CC33" s="236">
        <v>0.1</v>
      </c>
      <c r="CD33" s="233">
        <v>2</v>
      </c>
    </row>
    <row r="34" spans="2:85" hidden="1" x14ac:dyDescent="0.3">
      <c r="D34" s="200"/>
      <c r="E34" s="200"/>
      <c r="F34" s="200"/>
      <c r="P34" s="181" t="s">
        <v>16</v>
      </c>
      <c r="R34" s="202" t="s">
        <v>682</v>
      </c>
      <c r="S34" s="202" t="s">
        <v>682</v>
      </c>
      <c r="T34" s="203">
        <v>6</v>
      </c>
      <c r="U34" s="204">
        <v>21</v>
      </c>
      <c r="V34" s="204">
        <v>75</v>
      </c>
      <c r="W34" s="204">
        <v>75</v>
      </c>
      <c r="X34" s="204">
        <v>650</v>
      </c>
      <c r="Y34" s="205">
        <v>650</v>
      </c>
      <c r="Z34" s="203" t="s">
        <v>682</v>
      </c>
      <c r="AA34" s="204" t="s">
        <v>682</v>
      </c>
      <c r="AB34" s="204" t="s">
        <v>682</v>
      </c>
      <c r="AC34" s="204" t="s">
        <v>682</v>
      </c>
      <c r="AD34" s="204" t="s">
        <v>682</v>
      </c>
      <c r="AE34" s="204" t="s">
        <v>682</v>
      </c>
      <c r="AF34" s="204" t="s">
        <v>682</v>
      </c>
      <c r="AG34" s="204" t="s">
        <v>682</v>
      </c>
      <c r="AH34" s="204" t="s">
        <v>682</v>
      </c>
      <c r="AI34" s="204" t="s">
        <v>682</v>
      </c>
      <c r="AJ34" s="204" t="s">
        <v>682</v>
      </c>
      <c r="AK34" s="204" t="s">
        <v>682</v>
      </c>
      <c r="AL34" s="204" t="s">
        <v>682</v>
      </c>
      <c r="AM34" s="206" t="s">
        <v>682</v>
      </c>
      <c r="AN34" s="203">
        <v>0.1</v>
      </c>
      <c r="AO34" s="204">
        <v>4</v>
      </c>
      <c r="AP34" s="240">
        <v>0.3</v>
      </c>
      <c r="AQ34" s="240">
        <v>1</v>
      </c>
      <c r="AR34" s="240">
        <v>1.5</v>
      </c>
      <c r="AS34" s="240">
        <v>0.4</v>
      </c>
      <c r="AT34" s="241">
        <v>0.3</v>
      </c>
      <c r="AU34" s="239">
        <v>30</v>
      </c>
      <c r="AV34" s="240">
        <v>1.8</v>
      </c>
      <c r="AW34" s="240">
        <v>57</v>
      </c>
      <c r="AX34" s="240">
        <v>4</v>
      </c>
      <c r="AY34" s="240">
        <v>53</v>
      </c>
      <c r="AZ34" s="240">
        <v>1.1000000000000001</v>
      </c>
      <c r="BA34" s="240">
        <v>87</v>
      </c>
      <c r="BB34" s="240">
        <v>200</v>
      </c>
      <c r="BC34" s="241">
        <v>196</v>
      </c>
      <c r="BD34" s="239">
        <v>2.5</v>
      </c>
      <c r="BE34" s="240">
        <v>4.8</v>
      </c>
      <c r="BF34" s="240">
        <v>2</v>
      </c>
      <c r="BG34" s="240">
        <v>5.9</v>
      </c>
      <c r="BH34" s="240">
        <v>7.6</v>
      </c>
      <c r="BI34" s="240">
        <v>2.8</v>
      </c>
      <c r="BJ34" s="240">
        <v>6</v>
      </c>
      <c r="BK34" s="240">
        <v>6.7</v>
      </c>
      <c r="BL34" s="240">
        <v>9.5</v>
      </c>
      <c r="BM34" s="240">
        <v>1.1000000000000001</v>
      </c>
      <c r="BN34" s="240">
        <v>1.7</v>
      </c>
      <c r="BO34" s="240">
        <v>1</v>
      </c>
      <c r="BP34" s="240">
        <v>0.87</v>
      </c>
      <c r="BQ34" s="240">
        <v>0.81</v>
      </c>
      <c r="BR34" s="240">
        <v>0.8</v>
      </c>
      <c r="BS34" s="241">
        <v>4.5</v>
      </c>
      <c r="BT34" s="239">
        <v>0.1</v>
      </c>
      <c r="BU34" s="240">
        <v>0.1</v>
      </c>
      <c r="BV34" s="240">
        <v>0.05</v>
      </c>
      <c r="BW34" s="240">
        <v>0.2</v>
      </c>
      <c r="BX34" s="240">
        <v>0.05</v>
      </c>
      <c r="BY34" s="240">
        <v>0.1</v>
      </c>
      <c r="BZ34" s="240">
        <v>0.1</v>
      </c>
      <c r="CA34" s="240">
        <v>1</v>
      </c>
      <c r="CB34" s="240">
        <v>0.1</v>
      </c>
      <c r="CC34" s="241">
        <v>0.1</v>
      </c>
      <c r="CD34" s="238">
        <v>2</v>
      </c>
    </row>
    <row r="35" spans="2:85" hidden="1" x14ac:dyDescent="0.3">
      <c r="P35" s="181" t="s">
        <v>1</v>
      </c>
      <c r="R35" s="202" t="s">
        <v>682</v>
      </c>
      <c r="S35" s="202" t="s">
        <v>682</v>
      </c>
      <c r="T35" s="203">
        <v>6</v>
      </c>
      <c r="U35" s="204">
        <v>21</v>
      </c>
      <c r="V35" s="204">
        <v>75</v>
      </c>
      <c r="W35" s="204">
        <v>75</v>
      </c>
      <c r="X35" s="204">
        <v>650</v>
      </c>
      <c r="Y35" s="205">
        <v>650</v>
      </c>
      <c r="Z35" s="203" t="s">
        <v>682</v>
      </c>
      <c r="AA35" s="204" t="s">
        <v>682</v>
      </c>
      <c r="AB35" s="204" t="s">
        <v>682</v>
      </c>
      <c r="AC35" s="204" t="s">
        <v>682</v>
      </c>
      <c r="AD35" s="204" t="s">
        <v>682</v>
      </c>
      <c r="AE35" s="204" t="s">
        <v>682</v>
      </c>
      <c r="AF35" s="204" t="s">
        <v>682</v>
      </c>
      <c r="AG35" s="204" t="s">
        <v>682</v>
      </c>
      <c r="AH35" s="204" t="s">
        <v>682</v>
      </c>
      <c r="AI35" s="204" t="s">
        <v>682</v>
      </c>
      <c r="AJ35" s="204" t="s">
        <v>682</v>
      </c>
      <c r="AK35" s="204" t="s">
        <v>682</v>
      </c>
      <c r="AL35" s="204" t="s">
        <v>682</v>
      </c>
      <c r="AM35" s="206" t="s">
        <v>682</v>
      </c>
      <c r="AN35" s="203">
        <v>0.1</v>
      </c>
      <c r="AO35" s="204">
        <v>7</v>
      </c>
      <c r="AP35" s="240">
        <v>0.3</v>
      </c>
      <c r="AQ35" s="240">
        <v>2</v>
      </c>
      <c r="AR35" s="240">
        <v>1.5</v>
      </c>
      <c r="AS35" s="240">
        <v>0.4</v>
      </c>
      <c r="AT35" s="241">
        <v>0.7</v>
      </c>
      <c r="AU35" s="239">
        <v>40</v>
      </c>
      <c r="AV35" s="240">
        <v>3</v>
      </c>
      <c r="AW35" s="240">
        <v>78</v>
      </c>
      <c r="AX35" s="240">
        <v>4</v>
      </c>
      <c r="AY35" s="240">
        <v>156</v>
      </c>
      <c r="AZ35" s="240">
        <v>1.75</v>
      </c>
      <c r="BA35" s="240">
        <v>146</v>
      </c>
      <c r="BB35" s="240">
        <v>200</v>
      </c>
      <c r="BC35" s="241">
        <v>415</v>
      </c>
      <c r="BD35" s="239">
        <v>2.5</v>
      </c>
      <c r="BE35" s="240">
        <v>6.3</v>
      </c>
      <c r="BF35" s="240">
        <v>4</v>
      </c>
      <c r="BG35" s="240">
        <v>9</v>
      </c>
      <c r="BH35" s="240">
        <v>13</v>
      </c>
      <c r="BI35" s="240">
        <v>2.8</v>
      </c>
      <c r="BJ35" s="240">
        <v>11.6</v>
      </c>
      <c r="BK35" s="240">
        <v>13</v>
      </c>
      <c r="BL35" s="240">
        <v>9.5</v>
      </c>
      <c r="BM35" s="240">
        <v>2.2999999999999998</v>
      </c>
      <c r="BN35" s="240">
        <v>3.3</v>
      </c>
      <c r="BO35" s="240">
        <v>2</v>
      </c>
      <c r="BP35" s="240">
        <v>3.6</v>
      </c>
      <c r="BQ35" s="240">
        <v>1.8</v>
      </c>
      <c r="BR35" s="240">
        <v>1.5</v>
      </c>
      <c r="BS35" s="241">
        <v>7</v>
      </c>
      <c r="BT35" s="239">
        <v>0.1</v>
      </c>
      <c r="BU35" s="240">
        <v>0.1</v>
      </c>
      <c r="BV35" s="240">
        <v>0.05</v>
      </c>
      <c r="BW35" s="240">
        <v>0.2</v>
      </c>
      <c r="BX35" s="240">
        <v>0.05</v>
      </c>
      <c r="BY35" s="240">
        <v>0.1</v>
      </c>
      <c r="BZ35" s="240">
        <v>0.1</v>
      </c>
      <c r="CA35" s="240">
        <v>3.5</v>
      </c>
      <c r="CB35" s="240">
        <v>0.1</v>
      </c>
      <c r="CC35" s="241">
        <v>0.1</v>
      </c>
      <c r="CD35" s="238">
        <v>2</v>
      </c>
    </row>
    <row r="36" spans="2:85" hidden="1" x14ac:dyDescent="0.3">
      <c r="D36" s="175"/>
      <c r="E36" s="175"/>
      <c r="F36" s="175"/>
      <c r="N36" s="175"/>
      <c r="P36" s="181" t="s">
        <v>147</v>
      </c>
      <c r="R36" s="202" t="s">
        <v>682</v>
      </c>
      <c r="S36" s="202" t="s">
        <v>682</v>
      </c>
      <c r="T36" s="203">
        <v>6</v>
      </c>
      <c r="U36" s="204">
        <v>150</v>
      </c>
      <c r="V36" s="204">
        <v>580</v>
      </c>
      <c r="W36" s="204">
        <v>750</v>
      </c>
      <c r="X36" s="204">
        <v>1250</v>
      </c>
      <c r="Y36" s="205">
        <v>2100</v>
      </c>
      <c r="Z36" s="203" t="s">
        <v>682</v>
      </c>
      <c r="AA36" s="204" t="s">
        <v>682</v>
      </c>
      <c r="AB36" s="204" t="s">
        <v>682</v>
      </c>
      <c r="AC36" s="204" t="s">
        <v>682</v>
      </c>
      <c r="AD36" s="204" t="s">
        <v>682</v>
      </c>
      <c r="AE36" s="204" t="s">
        <v>682</v>
      </c>
      <c r="AF36" s="204" t="s">
        <v>682</v>
      </c>
      <c r="AG36" s="204" t="s">
        <v>682</v>
      </c>
      <c r="AH36" s="204" t="s">
        <v>682</v>
      </c>
      <c r="AI36" s="204" t="s">
        <v>682</v>
      </c>
      <c r="AJ36" s="204" t="s">
        <v>682</v>
      </c>
      <c r="AK36" s="204" t="s">
        <v>682</v>
      </c>
      <c r="AL36" s="204" t="s">
        <v>682</v>
      </c>
      <c r="AM36" s="206" t="s">
        <v>682</v>
      </c>
      <c r="AN36" s="203">
        <v>0.2</v>
      </c>
      <c r="AO36" s="204">
        <v>7</v>
      </c>
      <c r="AP36" s="240">
        <v>3</v>
      </c>
      <c r="AQ36" s="240">
        <v>8</v>
      </c>
      <c r="AR36" s="240">
        <v>1.5</v>
      </c>
      <c r="AS36" s="240">
        <v>0.4</v>
      </c>
      <c r="AT36" s="241">
        <v>0.7</v>
      </c>
      <c r="AU36" s="239">
        <v>40</v>
      </c>
      <c r="AV36" s="240">
        <v>10</v>
      </c>
      <c r="AW36" s="240">
        <v>140</v>
      </c>
      <c r="AX36" s="240">
        <v>13</v>
      </c>
      <c r="AY36" s="240">
        <v>490</v>
      </c>
      <c r="AZ36" s="240">
        <v>5</v>
      </c>
      <c r="BA36" s="240">
        <v>350</v>
      </c>
      <c r="BB36" s="240">
        <v>390</v>
      </c>
      <c r="BC36" s="241">
        <v>3000</v>
      </c>
      <c r="BD36" s="239">
        <v>2.5</v>
      </c>
      <c r="BE36" s="240">
        <v>8</v>
      </c>
      <c r="BF36" s="240">
        <v>4</v>
      </c>
      <c r="BG36" s="240">
        <v>9</v>
      </c>
      <c r="BH36" s="240">
        <v>13</v>
      </c>
      <c r="BI36" s="240">
        <v>2.8</v>
      </c>
      <c r="BJ36" s="240">
        <v>23</v>
      </c>
      <c r="BK36" s="240">
        <v>15.4</v>
      </c>
      <c r="BL36" s="240">
        <v>9.5</v>
      </c>
      <c r="BM36" s="240">
        <v>9.6999999999999993</v>
      </c>
      <c r="BN36" s="240">
        <v>11</v>
      </c>
      <c r="BO36" s="240">
        <v>5.3</v>
      </c>
      <c r="BP36" s="240">
        <v>9.5</v>
      </c>
      <c r="BQ36" s="240">
        <v>1.8</v>
      </c>
      <c r="BR36" s="240">
        <v>6.8</v>
      </c>
      <c r="BS36" s="241">
        <v>7</v>
      </c>
      <c r="BT36" s="239">
        <v>0.1</v>
      </c>
      <c r="BU36" s="240">
        <v>0.1</v>
      </c>
      <c r="BV36" s="240">
        <v>0.1</v>
      </c>
      <c r="BW36" s="240">
        <v>0.7</v>
      </c>
      <c r="BX36" s="240">
        <v>0.7</v>
      </c>
      <c r="BY36" s="240">
        <v>0.4</v>
      </c>
      <c r="BZ36" s="240">
        <v>0.1</v>
      </c>
      <c r="CA36" s="240">
        <v>5.5</v>
      </c>
      <c r="CB36" s="240">
        <v>0.1</v>
      </c>
      <c r="CC36" s="241">
        <v>0.2</v>
      </c>
      <c r="CD36" s="238">
        <v>2</v>
      </c>
    </row>
    <row r="37" spans="2:85" ht="15.75" hidden="1" thickBot="1" x14ac:dyDescent="0.35">
      <c r="B37" s="209"/>
      <c r="D37" s="175"/>
      <c r="E37" s="175"/>
      <c r="F37" s="175"/>
      <c r="N37" s="175"/>
      <c r="P37" s="181" t="s">
        <v>148</v>
      </c>
      <c r="R37" s="210" t="s">
        <v>682</v>
      </c>
      <c r="S37" s="210" t="s">
        <v>682</v>
      </c>
      <c r="T37" s="211">
        <v>9</v>
      </c>
      <c r="U37" s="212">
        <v>600</v>
      </c>
      <c r="V37" s="212">
        <v>600</v>
      </c>
      <c r="W37" s="212">
        <v>920</v>
      </c>
      <c r="X37" s="212">
        <v>2700</v>
      </c>
      <c r="Y37" s="213">
        <v>5300</v>
      </c>
      <c r="Z37" s="211" t="s">
        <v>682</v>
      </c>
      <c r="AA37" s="212" t="s">
        <v>682</v>
      </c>
      <c r="AB37" s="212" t="s">
        <v>682</v>
      </c>
      <c r="AC37" s="212" t="s">
        <v>682</v>
      </c>
      <c r="AD37" s="212" t="s">
        <v>682</v>
      </c>
      <c r="AE37" s="212" t="s">
        <v>682</v>
      </c>
      <c r="AF37" s="212" t="s">
        <v>682</v>
      </c>
      <c r="AG37" s="212" t="s">
        <v>682</v>
      </c>
      <c r="AH37" s="212" t="s">
        <v>682</v>
      </c>
      <c r="AI37" s="212" t="s">
        <v>682</v>
      </c>
      <c r="AJ37" s="212" t="s">
        <v>682</v>
      </c>
      <c r="AK37" s="212" t="s">
        <v>682</v>
      </c>
      <c r="AL37" s="212" t="s">
        <v>682</v>
      </c>
      <c r="AM37" s="214" t="s">
        <v>682</v>
      </c>
      <c r="AN37" s="211">
        <v>0.2</v>
      </c>
      <c r="AO37" s="212">
        <v>22</v>
      </c>
      <c r="AP37" s="245">
        <v>3</v>
      </c>
      <c r="AQ37" s="245">
        <v>30</v>
      </c>
      <c r="AR37" s="245">
        <v>2</v>
      </c>
      <c r="AS37" s="245">
        <v>2</v>
      </c>
      <c r="AT37" s="246">
        <v>1.4</v>
      </c>
      <c r="AU37" s="244">
        <v>65</v>
      </c>
      <c r="AV37" s="245">
        <v>20</v>
      </c>
      <c r="AW37" s="245">
        <v>288</v>
      </c>
      <c r="AX37" s="245">
        <v>13</v>
      </c>
      <c r="AY37" s="245">
        <v>600</v>
      </c>
      <c r="AZ37" s="245">
        <v>5</v>
      </c>
      <c r="BA37" s="245">
        <v>350</v>
      </c>
      <c r="BB37" s="245">
        <v>1840</v>
      </c>
      <c r="BC37" s="246">
        <v>3000</v>
      </c>
      <c r="BD37" s="244">
        <v>6.3</v>
      </c>
      <c r="BE37" s="245">
        <v>43</v>
      </c>
      <c r="BF37" s="245">
        <v>6</v>
      </c>
      <c r="BG37" s="245">
        <v>16</v>
      </c>
      <c r="BH37" s="245">
        <v>25</v>
      </c>
      <c r="BI37" s="245">
        <v>6.9</v>
      </c>
      <c r="BJ37" s="245">
        <v>47</v>
      </c>
      <c r="BK37" s="245">
        <v>28.6</v>
      </c>
      <c r="BL37" s="245">
        <v>17.3</v>
      </c>
      <c r="BM37" s="245">
        <v>17.600000000000001</v>
      </c>
      <c r="BN37" s="245">
        <v>21</v>
      </c>
      <c r="BO37" s="245">
        <v>9.3000000000000007</v>
      </c>
      <c r="BP37" s="245">
        <v>14.4</v>
      </c>
      <c r="BQ37" s="245">
        <v>3.2</v>
      </c>
      <c r="BR37" s="245">
        <v>11.1</v>
      </c>
      <c r="BS37" s="246">
        <v>12</v>
      </c>
      <c r="BT37" s="244">
        <v>0.2</v>
      </c>
      <c r="BU37" s="245">
        <v>0.1</v>
      </c>
      <c r="BV37" s="245">
        <v>0.1</v>
      </c>
      <c r="BW37" s="245">
        <v>1.2</v>
      </c>
      <c r="BX37" s="245">
        <v>0.7</v>
      </c>
      <c r="BY37" s="245">
        <v>0.5</v>
      </c>
      <c r="BZ37" s="245">
        <v>0.1</v>
      </c>
      <c r="CA37" s="245">
        <v>15</v>
      </c>
      <c r="CB37" s="245">
        <v>0.2</v>
      </c>
      <c r="CC37" s="246">
        <v>0.3</v>
      </c>
      <c r="CD37" s="243">
        <v>2</v>
      </c>
    </row>
    <row r="38" spans="2:85" hidden="1" x14ac:dyDescent="0.3">
      <c r="D38" s="175"/>
      <c r="E38" s="175"/>
      <c r="F38" s="175"/>
      <c r="N38" s="175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</row>
    <row r="39" spans="2:85" hidden="1" x14ac:dyDescent="0.3">
      <c r="D39" s="175"/>
      <c r="E39" s="175"/>
      <c r="F39" s="175"/>
      <c r="H39" s="175" t="s">
        <v>255</v>
      </c>
      <c r="I39" s="175" t="s">
        <v>261</v>
      </c>
      <c r="L39" s="181" t="s">
        <v>64</v>
      </c>
      <c r="N39" s="175" t="s">
        <v>283</v>
      </c>
    </row>
    <row r="40" spans="2:85" hidden="1" x14ac:dyDescent="0.3">
      <c r="D40" s="175"/>
      <c r="E40" s="175"/>
      <c r="F40" s="175" t="s">
        <v>623</v>
      </c>
      <c r="H40" s="175" t="s">
        <v>256</v>
      </c>
      <c r="I40" s="175" t="s">
        <v>262</v>
      </c>
      <c r="L40" s="181" t="s">
        <v>282</v>
      </c>
      <c r="N40" s="175" t="s">
        <v>250</v>
      </c>
    </row>
    <row r="41" spans="2:85" hidden="1" x14ac:dyDescent="0.3">
      <c r="D41" s="175"/>
      <c r="E41" s="175"/>
      <c r="F41" s="175"/>
      <c r="H41" s="175" t="s">
        <v>257</v>
      </c>
      <c r="I41" s="175" t="s">
        <v>227</v>
      </c>
      <c r="L41" s="181" t="s">
        <v>280</v>
      </c>
      <c r="N41" s="175"/>
      <c r="AR41" s="341"/>
      <c r="AS41" s="341"/>
      <c r="AT41" s="341"/>
    </row>
    <row r="42" spans="2:85" hidden="1" x14ac:dyDescent="0.3">
      <c r="D42" s="175"/>
      <c r="E42" s="175"/>
      <c r="F42" s="175"/>
      <c r="H42" s="175" t="s">
        <v>258</v>
      </c>
      <c r="I42" s="175"/>
      <c r="L42" s="181" t="s">
        <v>284</v>
      </c>
      <c r="N42" s="175"/>
    </row>
    <row r="43" spans="2:85" hidden="1" x14ac:dyDescent="0.3">
      <c r="D43" s="175"/>
      <c r="E43" s="175"/>
      <c r="F43" s="175"/>
      <c r="H43" s="175" t="s">
        <v>260</v>
      </c>
      <c r="I43" s="175"/>
      <c r="L43" s="181" t="s">
        <v>281</v>
      </c>
      <c r="N43" s="175"/>
    </row>
    <row r="44" spans="2:85" hidden="1" x14ac:dyDescent="0.3">
      <c r="D44" s="175"/>
      <c r="E44" s="175"/>
      <c r="F44" s="175"/>
      <c r="H44" s="175" t="s">
        <v>259</v>
      </c>
      <c r="I44" s="175"/>
    </row>
    <row r="45" spans="2:85" hidden="1" x14ac:dyDescent="0.3">
      <c r="D45" s="175"/>
      <c r="E45" s="175"/>
      <c r="F45" s="175"/>
      <c r="H45" s="175" t="s">
        <v>264</v>
      </c>
      <c r="I45" s="175"/>
    </row>
    <row r="46" spans="2:85" hidden="1" x14ac:dyDescent="0.3">
      <c r="D46" s="175"/>
      <c r="E46" s="175"/>
      <c r="F46" s="175"/>
      <c r="N46" s="175"/>
    </row>
    <row r="47" spans="2:85" hidden="1" x14ac:dyDescent="0.3">
      <c r="D47" s="175"/>
      <c r="E47" s="175"/>
      <c r="F47" s="175"/>
      <c r="N47" s="175"/>
    </row>
    <row r="48" spans="2:85" x14ac:dyDescent="0.3">
      <c r="B48" s="332"/>
      <c r="D48" s="175"/>
      <c r="E48" s="175"/>
      <c r="F48" s="175"/>
      <c r="N48" s="175"/>
    </row>
    <row r="49" spans="4:14" x14ac:dyDescent="0.3">
      <c r="D49" s="175"/>
      <c r="E49" s="175"/>
      <c r="F49" s="175"/>
      <c r="N49" s="175"/>
    </row>
    <row r="50" spans="4:14" x14ac:dyDescent="0.3">
      <c r="D50" s="175"/>
      <c r="E50" s="175"/>
      <c r="F50" s="175"/>
      <c r="N50" s="175"/>
    </row>
    <row r="51" spans="4:14" x14ac:dyDescent="0.3">
      <c r="D51" s="175"/>
      <c r="E51" s="175"/>
      <c r="F51" s="175"/>
      <c r="N51" s="175"/>
    </row>
    <row r="52" spans="4:14" x14ac:dyDescent="0.3">
      <c r="D52" s="175"/>
      <c r="E52" s="175"/>
      <c r="F52" s="175"/>
      <c r="N52" s="175"/>
    </row>
    <row r="53" spans="4:14" x14ac:dyDescent="0.3">
      <c r="D53" s="175"/>
      <c r="E53" s="175"/>
      <c r="F53" s="175"/>
      <c r="N53" s="175"/>
    </row>
    <row r="61" spans="4:14" x14ac:dyDescent="0.3">
      <c r="D61" s="175"/>
      <c r="E61" s="175"/>
      <c r="F61" s="175"/>
      <c r="N61" s="175"/>
    </row>
    <row r="62" spans="4:14" x14ac:dyDescent="0.3">
      <c r="D62" s="175"/>
      <c r="E62" s="175"/>
      <c r="F62" s="175"/>
      <c r="N62" s="175"/>
    </row>
    <row r="75" spans="4:14" x14ac:dyDescent="0.3">
      <c r="D75" s="175"/>
      <c r="E75" s="175"/>
      <c r="F75" s="175"/>
      <c r="N75" s="175"/>
    </row>
    <row r="76" spans="4:14" x14ac:dyDescent="0.3">
      <c r="D76" s="175"/>
      <c r="E76" s="175"/>
      <c r="F76" s="175"/>
      <c r="N76" s="175"/>
    </row>
    <row r="125" spans="4:14" x14ac:dyDescent="0.3">
      <c r="D125" s="175"/>
      <c r="E125" s="175"/>
      <c r="F125" s="175"/>
      <c r="N125" s="175"/>
    </row>
    <row r="126" spans="4:14" x14ac:dyDescent="0.3">
      <c r="D126" s="175"/>
      <c r="E126" s="175"/>
      <c r="F126" s="175"/>
      <c r="N126" s="175"/>
    </row>
    <row r="135" spans="4:14" x14ac:dyDescent="0.3">
      <c r="D135" s="175"/>
      <c r="E135" s="175"/>
      <c r="F135" s="175"/>
      <c r="N135" s="175"/>
    </row>
    <row r="136" spans="4:14" x14ac:dyDescent="0.3">
      <c r="D136" s="175"/>
      <c r="E136" s="175"/>
      <c r="F136" s="175"/>
      <c r="N136" s="175"/>
    </row>
  </sheetData>
  <sheetProtection formatCells="0" formatColumns="0" formatRows="0" insertColumns="0" insertRows="0"/>
  <mergeCells count="35">
    <mergeCell ref="BT9:CD9"/>
    <mergeCell ref="AU5:BC5"/>
    <mergeCell ref="R5:AT5"/>
    <mergeCell ref="BT5:CD5"/>
    <mergeCell ref="BT20:CD20"/>
    <mergeCell ref="AU6:BC6"/>
    <mergeCell ref="BT6:CC6"/>
    <mergeCell ref="R6:S6"/>
    <mergeCell ref="AN6:AT6"/>
    <mergeCell ref="AU20:BC20"/>
    <mergeCell ref="AU9:BC9"/>
    <mergeCell ref="BD9:BS9"/>
    <mergeCell ref="T6:Y6"/>
    <mergeCell ref="Z6:AM6"/>
    <mergeCell ref="B5:J6"/>
    <mergeCell ref="K5:O6"/>
    <mergeCell ref="P5:P6"/>
    <mergeCell ref="B9:Q9"/>
    <mergeCell ref="B20:Q20"/>
    <mergeCell ref="Q5:Q6"/>
    <mergeCell ref="K8:O8"/>
    <mergeCell ref="I8:J8"/>
    <mergeCell ref="P8:Q8"/>
    <mergeCell ref="AU23:BC23"/>
    <mergeCell ref="BD20:BS20"/>
    <mergeCell ref="BD23:BS23"/>
    <mergeCell ref="B23:Q23"/>
    <mergeCell ref="BT23:CD23"/>
    <mergeCell ref="B2:AT2"/>
    <mergeCell ref="C3:AT3"/>
    <mergeCell ref="T4:AT4"/>
    <mergeCell ref="C4:F4"/>
    <mergeCell ref="G4:I4"/>
    <mergeCell ref="K4:O4"/>
    <mergeCell ref="R4:S4"/>
  </mergeCells>
  <conditionalFormatting sqref="T10:Y25 AN10:CD25">
    <cfRule type="cellIs" dxfId="20" priority="212" operator="greaterThan">
      <formula>T$8</formula>
    </cfRule>
  </conditionalFormatting>
  <conditionalFormatting sqref="R10:CD19 R21:CD22 R24:CD25">
    <cfRule type="containsText" priority="2" stopIfTrue="1" operator="containsText" text="&lt;">
      <formula>NOT(ISERROR(SEARCH("&lt;",R10)))</formula>
    </cfRule>
  </conditionalFormatting>
  <conditionalFormatting sqref="R10:CD25">
    <cfRule type="cellIs" priority="1" stopIfTrue="1" operator="equal">
      <formula>""</formula>
    </cfRule>
  </conditionalFormatting>
  <dataValidations count="11">
    <dataValidation type="list" allowBlank="1" showInputMessage="1" showErrorMessage="1" sqref="C4 K8" xr:uid="{00000000-0002-0000-0400-000000000000}">
      <formula1>$P$33:$P$37</formula1>
    </dataValidation>
    <dataValidation type="list" allowBlank="1" showInputMessage="1" showErrorMessage="1" sqref="H10:H19 H24:H25 H21:H22" xr:uid="{00000000-0002-0000-0400-000001000000}">
      <formula1>$H$39:$H$45</formula1>
    </dataValidation>
    <dataValidation type="list" allowBlank="1" showInputMessage="1" showErrorMessage="1" sqref="I10:I19 I24:I25 I21:I22" xr:uid="{00000000-0002-0000-0400-000002000000}">
      <formula1>$I$39:$I$41</formula1>
    </dataValidation>
    <dataValidation type="list" allowBlank="1" showInputMessage="1" showErrorMessage="1" sqref="N30" xr:uid="{00000000-0002-0000-0400-000003000000}">
      <formula1>$P$137:$P$141</formula1>
    </dataValidation>
    <dataValidation type="list" allowBlank="1" showInputMessage="1" showErrorMessage="1" sqref="N28" xr:uid="{00000000-0002-0000-0400-000004000000}">
      <formula1>$P$127:$P$131</formula1>
    </dataValidation>
    <dataValidation type="list" allowBlank="1" showInputMessage="1" showErrorMessage="1" sqref="N32" xr:uid="{00000000-0002-0000-0400-000005000000}">
      <formula1>Q87:Q121</formula1>
    </dataValidation>
    <dataValidation type="list" allowBlank="1" showInputMessage="1" showErrorMessage="1" sqref="N33" xr:uid="{00000000-0002-0000-0400-000006000000}">
      <formula1>$P$77:$P$79</formula1>
    </dataValidation>
    <dataValidation type="list" allowBlank="1" showInputMessage="1" showErrorMessage="1" sqref="N27" xr:uid="{00000000-0002-0000-0400-000007000000}">
      <formula1>$P$63:$P$67</formula1>
    </dataValidation>
    <dataValidation type="list" allowBlank="1" showInputMessage="1" showErrorMessage="1" sqref="N10:N19 N24:N25 N21:N22" xr:uid="{00000000-0002-0000-0400-000008000000}">
      <formula1>$N$39:$N$40</formula1>
    </dataValidation>
    <dataValidation type="list" allowBlank="1" showInputMessage="1" showErrorMessage="1" sqref="L10:L19 L21:L22 L24:L25" xr:uid="{00000000-0002-0000-0400-000009000000}">
      <formula1>$L$39:$L$43</formula1>
    </dataValidation>
    <dataValidation type="list" allowBlank="1" showInputMessage="1" showErrorMessage="1" sqref="F10:F19 F21:F22 F24:F25" xr:uid="{00000000-0002-0000-0400-00000A000000}">
      <formula1>$F$39:$F$40</formula1>
    </dataValidation>
  </dataValidations>
  <pageMargins left="0.35433070866141736" right="0.35433070866141736" top="0.59055118110236227" bottom="0.59055118110236227" header="0.31496062992125984" footer="0.31496062992125984"/>
  <pageSetup paperSize="9" scale="55" fitToWidth="4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46" max="30" man="1"/>
    <brk id="55" max="30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92D050"/>
    <pageSetUpPr fitToPage="1"/>
  </sheetPr>
  <dimension ref="A1:BV78"/>
  <sheetViews>
    <sheetView showZeros="0" zoomScaleNormal="100" workbookViewId="0">
      <pane xSplit="1" ySplit="10" topLeftCell="B11" activePane="bottomRight" state="frozen"/>
      <selection pane="topRight" activeCell="B1" sqref="B1"/>
      <selection pane="bottomLeft" activeCell="A8" sqref="A8"/>
      <selection pane="bottomRight"/>
    </sheetView>
  </sheetViews>
  <sheetFormatPr defaultColWidth="8.85546875" defaultRowHeight="15" outlineLevelCol="1" x14ac:dyDescent="0.3"/>
  <cols>
    <col min="1" max="1" width="2.42578125" style="181" customWidth="1"/>
    <col min="2" max="2" width="17.7109375" style="181" customWidth="1"/>
    <col min="3" max="3" width="9.5703125" style="181" customWidth="1"/>
    <col min="4" max="6" width="5" style="181" customWidth="1" outlineLevel="1"/>
    <col min="7" max="7" width="11.140625" style="181" customWidth="1"/>
    <col min="8" max="10" width="7.85546875" style="181" customWidth="1"/>
    <col min="11" max="11" width="10" style="181" customWidth="1"/>
    <col min="12" max="12" width="6.28515625" style="181" customWidth="1"/>
    <col min="13" max="15" width="5.42578125" style="181" customWidth="1"/>
    <col min="16" max="16" width="9.42578125" style="181" customWidth="1"/>
    <col min="17" max="22" width="7.7109375" style="181" customWidth="1"/>
    <col min="23" max="23" width="7.42578125" style="181" customWidth="1"/>
    <col min="24" max="32" width="7.42578125" style="181" customWidth="1" outlineLevel="1"/>
    <col min="33" max="33" width="1.5703125" style="181" customWidth="1"/>
    <col min="34" max="43" width="7.42578125" style="181" customWidth="1" outlineLevel="1"/>
    <col min="44" max="44" width="2.85546875" style="181" customWidth="1"/>
    <col min="45" max="45" width="7.42578125" style="181" customWidth="1" outlineLevel="1"/>
    <col min="46" max="46" width="7" style="181" customWidth="1" outlineLevel="1"/>
    <col min="47" max="52" width="7.7109375" style="181" customWidth="1" outlineLevel="1"/>
    <col min="53" max="62" width="7.42578125" style="181" customWidth="1" outlineLevel="1"/>
    <col min="63" max="63" width="1.5703125" style="181" customWidth="1"/>
    <col min="64" max="73" width="7.42578125" style="181" customWidth="1" outlineLevel="1"/>
    <col min="74" max="16384" width="8.85546875" style="181"/>
  </cols>
  <sheetData>
    <row r="1" spans="2:73" ht="15.75" thickBot="1" x14ac:dyDescent="0.35"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Z1" s="425"/>
      <c r="AA1" s="425"/>
      <c r="AB1" s="425"/>
      <c r="AC1" s="425"/>
      <c r="AD1" s="425"/>
      <c r="AE1" s="425"/>
      <c r="AF1" s="425"/>
      <c r="AG1" s="425"/>
      <c r="AH1" s="425"/>
      <c r="AI1" s="425"/>
      <c r="AJ1" s="425"/>
      <c r="AK1" s="425"/>
      <c r="AL1" s="425"/>
      <c r="AM1" s="425"/>
      <c r="AN1" s="425"/>
      <c r="AO1" s="425"/>
      <c r="AP1" s="425"/>
      <c r="AQ1" s="425"/>
      <c r="AR1" s="425"/>
      <c r="AS1" s="425"/>
      <c r="AT1" s="425"/>
      <c r="AU1" s="425"/>
      <c r="AV1" s="425"/>
      <c r="AW1" s="425"/>
      <c r="AX1" s="425"/>
      <c r="AY1" s="425"/>
      <c r="AZ1" s="425"/>
      <c r="BA1" s="425"/>
      <c r="BB1" s="425"/>
      <c r="BC1" s="425"/>
      <c r="BD1" s="425"/>
      <c r="BE1" s="425"/>
      <c r="BF1" s="425"/>
      <c r="BG1" s="425"/>
      <c r="BH1" s="425"/>
      <c r="BI1" s="425"/>
      <c r="BJ1" s="425"/>
      <c r="BK1" s="425"/>
      <c r="BL1" s="425"/>
      <c r="BM1" s="425"/>
      <c r="BN1" s="425"/>
      <c r="BO1" s="425"/>
      <c r="BP1" s="425"/>
      <c r="BQ1" s="425"/>
      <c r="BR1" s="425"/>
      <c r="BS1" s="425"/>
      <c r="BT1" s="425"/>
      <c r="BU1" s="425"/>
    </row>
    <row r="2" spans="2:73" ht="21" customHeight="1" x14ac:dyDescent="0.3">
      <c r="B2" s="1683" t="s">
        <v>344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4"/>
      <c r="AN2" s="1684"/>
      <c r="AO2" s="1684"/>
      <c r="AP2" s="1684"/>
      <c r="AQ2" s="1684"/>
      <c r="AR2" s="1684"/>
      <c r="AS2" s="1684"/>
      <c r="AT2" s="1684"/>
      <c r="AU2" s="1684"/>
      <c r="AV2" s="1684"/>
      <c r="AW2" s="1684"/>
      <c r="AX2" s="1684"/>
      <c r="AY2" s="1684"/>
      <c r="AZ2" s="1684"/>
      <c r="BA2" s="1684"/>
      <c r="BB2" s="1853"/>
      <c r="BC2" s="1853"/>
      <c r="BD2" s="1853"/>
      <c r="BE2" s="1853"/>
      <c r="BF2" s="1853"/>
      <c r="BG2" s="1853"/>
      <c r="BH2" s="1853"/>
      <c r="BI2" s="1853"/>
      <c r="BJ2" s="1853"/>
      <c r="BK2" s="1853"/>
      <c r="BL2" s="1853"/>
      <c r="BM2" s="1853"/>
      <c r="BN2" s="1853"/>
      <c r="BO2" s="1853"/>
      <c r="BP2" s="1853"/>
      <c r="BQ2" s="1853"/>
      <c r="BR2" s="1853"/>
      <c r="BS2" s="1853"/>
      <c r="BT2" s="1853"/>
      <c r="BU2" s="1854"/>
    </row>
    <row r="3" spans="2:73" ht="21" customHeight="1" thickBot="1" x14ac:dyDescent="0.35">
      <c r="B3" s="1131" t="s">
        <v>320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62"/>
      <c r="AL3" s="1862"/>
      <c r="AM3" s="1862"/>
      <c r="AN3" s="1862"/>
      <c r="AO3" s="1862"/>
      <c r="AP3" s="1862"/>
      <c r="AQ3" s="1862"/>
      <c r="AR3" s="1862"/>
      <c r="AS3" s="1862"/>
      <c r="AT3" s="1862"/>
      <c r="AU3" s="1862"/>
      <c r="AV3" s="1862"/>
      <c r="AW3" s="1862"/>
      <c r="AX3" s="1862"/>
      <c r="AY3" s="1862"/>
      <c r="AZ3" s="1862"/>
      <c r="BA3" s="1862"/>
      <c r="BB3" s="1863"/>
      <c r="BC3" s="1863"/>
      <c r="BD3" s="1863"/>
      <c r="BE3" s="1863"/>
      <c r="BF3" s="1863"/>
      <c r="BG3" s="1863"/>
      <c r="BH3" s="1863"/>
      <c r="BI3" s="1863"/>
      <c r="BJ3" s="1863"/>
      <c r="BK3" s="1863"/>
      <c r="BL3" s="1863"/>
      <c r="BM3" s="1863"/>
      <c r="BN3" s="1863"/>
      <c r="BO3" s="1863"/>
      <c r="BP3" s="1863"/>
      <c r="BQ3" s="1863"/>
      <c r="BR3" s="1863"/>
      <c r="BS3" s="1863"/>
      <c r="BT3" s="1863"/>
      <c r="BU3" s="1864"/>
    </row>
    <row r="4" spans="2:73" s="713" customFormat="1" ht="21" customHeight="1" thickBot="1" x14ac:dyDescent="0.25">
      <c r="B4" s="1855" t="s">
        <v>605</v>
      </c>
      <c r="C4" s="1856"/>
      <c r="D4" s="1856"/>
      <c r="E4" s="1857" t="str">
        <f>L7</f>
        <v>III</v>
      </c>
      <c r="F4" s="1858"/>
      <c r="G4" s="1858"/>
      <c r="H4" s="1858"/>
      <c r="I4" s="1859"/>
      <c r="J4" s="1855" t="s">
        <v>626</v>
      </c>
      <c r="K4" s="1856"/>
      <c r="L4" s="1856"/>
      <c r="M4" s="1856"/>
      <c r="N4" s="1856"/>
      <c r="O4" s="1856"/>
      <c r="P4" s="1130">
        <f>+'Manuel d''utilisation'!C10</f>
        <v>3</v>
      </c>
      <c r="Q4" s="1855" t="s">
        <v>615</v>
      </c>
      <c r="R4" s="1856"/>
      <c r="S4" s="1856"/>
      <c r="T4" s="1856"/>
      <c r="U4" s="1856"/>
      <c r="V4" s="1860">
        <f>+'Manuel d''utilisation'!C11</f>
        <v>7</v>
      </c>
      <c r="W4" s="1861"/>
      <c r="X4" s="1132"/>
      <c r="Y4" s="1133"/>
      <c r="Z4" s="1133"/>
      <c r="AA4" s="1133"/>
      <c r="AB4" s="1133"/>
      <c r="AC4" s="1133"/>
      <c r="AD4" s="1133"/>
      <c r="AE4" s="1133"/>
      <c r="AF4" s="1133"/>
      <c r="AG4" s="1134"/>
      <c r="AH4" s="1132"/>
      <c r="AI4" s="1133"/>
      <c r="AJ4" s="1133"/>
      <c r="AK4" s="1133"/>
      <c r="AL4" s="1133"/>
      <c r="AM4" s="1133"/>
      <c r="AN4" s="1133"/>
      <c r="AO4" s="1133"/>
      <c r="AP4" s="1133"/>
      <c r="AQ4" s="1134"/>
      <c r="AR4" s="1132"/>
      <c r="AS4" s="1133"/>
      <c r="AT4" s="1133"/>
      <c r="AU4" s="1133"/>
      <c r="AV4" s="1133"/>
      <c r="AW4" s="1135"/>
      <c r="AX4" s="1133"/>
      <c r="AY4" s="1135"/>
      <c r="AZ4" s="1136"/>
      <c r="BA4" s="1134"/>
      <c r="BB4" s="1132"/>
      <c r="BC4" s="1133"/>
      <c r="BD4" s="1133"/>
      <c r="BE4" s="1133"/>
      <c r="BF4" s="1133"/>
      <c r="BG4" s="1133"/>
      <c r="BH4" s="1133"/>
      <c r="BI4" s="1133"/>
      <c r="BJ4" s="1133"/>
      <c r="BK4" s="1134"/>
      <c r="BL4" s="1132"/>
      <c r="BM4" s="1133"/>
      <c r="BN4" s="1133"/>
      <c r="BO4" s="1133"/>
      <c r="BP4" s="1133"/>
      <c r="BQ4" s="1133"/>
      <c r="BR4" s="1133"/>
      <c r="BS4" s="1133"/>
      <c r="BT4" s="1133"/>
      <c r="BU4" s="1134"/>
    </row>
    <row r="5" spans="2:73" s="316" customFormat="1" ht="31.15" customHeight="1" thickBot="1" x14ac:dyDescent="0.35">
      <c r="B5" s="1849" t="s">
        <v>380</v>
      </c>
      <c r="C5" s="1850"/>
      <c r="D5" s="1850"/>
      <c r="E5" s="1850"/>
      <c r="F5" s="1850"/>
      <c r="G5" s="1850"/>
      <c r="H5" s="1850"/>
      <c r="I5" s="1850"/>
      <c r="J5" s="1851"/>
      <c r="K5" s="1823" t="s">
        <v>47</v>
      </c>
      <c r="L5" s="1824"/>
      <c r="M5" s="1824"/>
      <c r="N5" s="1824"/>
      <c r="O5" s="1824"/>
      <c r="P5" s="577" t="s">
        <v>382</v>
      </c>
      <c r="Q5" s="1823" t="s">
        <v>427</v>
      </c>
      <c r="R5" s="1852"/>
      <c r="S5" s="1852"/>
      <c r="T5" s="1852"/>
      <c r="U5" s="1852"/>
      <c r="V5" s="1852"/>
      <c r="W5" s="1852"/>
      <c r="X5" s="437"/>
      <c r="Y5" s="438"/>
      <c r="Z5" s="438"/>
      <c r="AA5" s="438"/>
      <c r="AB5" s="438"/>
      <c r="AC5" s="438"/>
      <c r="AD5" s="438"/>
      <c r="AE5" s="438"/>
      <c r="AF5" s="438"/>
      <c r="AG5" s="439"/>
      <c r="AH5" s="440"/>
      <c r="AI5" s="441"/>
      <c r="AJ5" s="441"/>
      <c r="AK5" s="441"/>
      <c r="AL5" s="441"/>
      <c r="AM5" s="441"/>
      <c r="AN5" s="441"/>
      <c r="AO5" s="441"/>
      <c r="AP5" s="441"/>
      <c r="AQ5" s="442"/>
      <c r="AR5" s="443"/>
      <c r="AS5" s="1826" t="s">
        <v>417</v>
      </c>
      <c r="AT5" s="1827"/>
      <c r="AU5" s="1825" t="s">
        <v>426</v>
      </c>
      <c r="AV5" s="1826"/>
      <c r="AW5" s="1826"/>
      <c r="AX5" s="1826"/>
      <c r="AY5" s="1826"/>
      <c r="AZ5" s="1826"/>
      <c r="BA5" s="1827"/>
      <c r="BB5" s="444"/>
      <c r="BC5" s="445"/>
      <c r="BD5" s="445"/>
      <c r="BE5" s="445"/>
      <c r="BF5" s="445"/>
      <c r="BG5" s="445"/>
      <c r="BH5" s="445"/>
      <c r="BI5" s="445"/>
      <c r="BJ5" s="445"/>
      <c r="BK5" s="446"/>
      <c r="BL5" s="443"/>
      <c r="BM5" s="447"/>
      <c r="BN5" s="447"/>
      <c r="BO5" s="447"/>
      <c r="BP5" s="447"/>
      <c r="BQ5" s="447"/>
      <c r="BR5" s="447"/>
      <c r="BS5" s="447"/>
      <c r="BT5" s="447"/>
      <c r="BU5" s="448"/>
    </row>
    <row r="6" spans="2:73" s="327" customFormat="1" ht="107.25" customHeight="1" thickBot="1" x14ac:dyDescent="0.35">
      <c r="B6" s="252" t="s">
        <v>376</v>
      </c>
      <c r="C6" s="253" t="s">
        <v>377</v>
      </c>
      <c r="D6" s="253" t="s">
        <v>378</v>
      </c>
      <c r="E6" s="253" t="s">
        <v>379</v>
      </c>
      <c r="F6" s="253" t="s">
        <v>624</v>
      </c>
      <c r="G6" s="253" t="s">
        <v>48</v>
      </c>
      <c r="H6" s="256" t="s">
        <v>439</v>
      </c>
      <c r="I6" s="256" t="s">
        <v>319</v>
      </c>
      <c r="J6" s="256" t="s">
        <v>49</v>
      </c>
      <c r="K6" s="252" t="s">
        <v>484</v>
      </c>
      <c r="L6" s="253" t="s">
        <v>452</v>
      </c>
      <c r="M6" s="253" t="s">
        <v>652</v>
      </c>
      <c r="N6" s="253" t="s">
        <v>441</v>
      </c>
      <c r="O6" s="254" t="s">
        <v>440</v>
      </c>
      <c r="P6" s="652" t="s">
        <v>383</v>
      </c>
      <c r="Q6" s="258" t="s">
        <v>407</v>
      </c>
      <c r="R6" s="652" t="s">
        <v>409</v>
      </c>
      <c r="S6" s="255" t="s">
        <v>50</v>
      </c>
      <c r="T6" s="253" t="s">
        <v>51</v>
      </c>
      <c r="U6" s="253" t="s">
        <v>52</v>
      </c>
      <c r="V6" s="253" t="s">
        <v>53</v>
      </c>
      <c r="W6" s="256" t="s">
        <v>54</v>
      </c>
      <c r="X6" s="252" t="s">
        <v>8</v>
      </c>
      <c r="Y6" s="253" t="s">
        <v>178</v>
      </c>
      <c r="Z6" s="253" t="s">
        <v>68</v>
      </c>
      <c r="AA6" s="253" t="s">
        <v>67</v>
      </c>
      <c r="AB6" s="253" t="s">
        <v>412</v>
      </c>
      <c r="AC6" s="253" t="s">
        <v>70</v>
      </c>
      <c r="AD6" s="253" t="s">
        <v>71</v>
      </c>
      <c r="AE6" s="253" t="s">
        <v>72</v>
      </c>
      <c r="AF6" s="256" t="s">
        <v>69</v>
      </c>
      <c r="AG6" s="652"/>
      <c r="AH6" s="255" t="s">
        <v>413</v>
      </c>
      <c r="AI6" s="253" t="s">
        <v>73</v>
      </c>
      <c r="AJ6" s="253" t="s">
        <v>414</v>
      </c>
      <c r="AK6" s="253" t="s">
        <v>75</v>
      </c>
      <c r="AL6" s="253" t="s">
        <v>76</v>
      </c>
      <c r="AM6" s="253" t="s">
        <v>77</v>
      </c>
      <c r="AN6" s="253" t="s">
        <v>78</v>
      </c>
      <c r="AO6" s="253" t="s">
        <v>79</v>
      </c>
      <c r="AP6" s="253" t="s">
        <v>415</v>
      </c>
      <c r="AQ6" s="254" t="s">
        <v>81</v>
      </c>
      <c r="AR6" s="257"/>
      <c r="AS6" s="257" t="s">
        <v>418</v>
      </c>
      <c r="AT6" s="254" t="s">
        <v>425</v>
      </c>
      <c r="AU6" s="258" t="s">
        <v>407</v>
      </c>
      <c r="AV6" s="255" t="s">
        <v>409</v>
      </c>
      <c r="AW6" s="253" t="s">
        <v>50</v>
      </c>
      <c r="AX6" s="253" t="s">
        <v>51</v>
      </c>
      <c r="AY6" s="253" t="s">
        <v>52</v>
      </c>
      <c r="AZ6" s="253" t="s">
        <v>53</v>
      </c>
      <c r="BA6" s="254" t="s">
        <v>54</v>
      </c>
      <c r="BB6" s="252" t="s">
        <v>8</v>
      </c>
      <c r="BC6" s="253" t="s">
        <v>178</v>
      </c>
      <c r="BD6" s="253" t="s">
        <v>68</v>
      </c>
      <c r="BE6" s="253" t="s">
        <v>67</v>
      </c>
      <c r="BF6" s="253" t="s">
        <v>412</v>
      </c>
      <c r="BG6" s="253" t="s">
        <v>70</v>
      </c>
      <c r="BH6" s="253" t="s">
        <v>71</v>
      </c>
      <c r="BI6" s="253" t="s">
        <v>72</v>
      </c>
      <c r="BJ6" s="256" t="s">
        <v>69</v>
      </c>
      <c r="BK6" s="652"/>
      <c r="BL6" s="255" t="s">
        <v>54</v>
      </c>
      <c r="BM6" s="253" t="s">
        <v>73</v>
      </c>
      <c r="BN6" s="253" t="s">
        <v>414</v>
      </c>
      <c r="BO6" s="253" t="s">
        <v>75</v>
      </c>
      <c r="BP6" s="253" t="s">
        <v>76</v>
      </c>
      <c r="BQ6" s="253" t="s">
        <v>77</v>
      </c>
      <c r="BR6" s="253" t="s">
        <v>78</v>
      </c>
      <c r="BS6" s="253" t="s">
        <v>79</v>
      </c>
      <c r="BT6" s="253" t="s">
        <v>415</v>
      </c>
      <c r="BU6" s="254" t="s">
        <v>81</v>
      </c>
    </row>
    <row r="7" spans="2:73" ht="18" x14ac:dyDescent="0.3">
      <c r="B7" s="1137" t="s">
        <v>630</v>
      </c>
      <c r="C7" s="1138"/>
      <c r="D7" s="1138"/>
      <c r="E7" s="1138"/>
      <c r="F7" s="1138"/>
      <c r="G7" s="650"/>
      <c r="H7" s="651"/>
      <c r="I7" s="1832" t="s">
        <v>612</v>
      </c>
      <c r="J7" s="1833"/>
      <c r="K7" s="1834"/>
      <c r="L7" s="1837" t="s">
        <v>1</v>
      </c>
      <c r="M7" s="1838"/>
      <c r="N7" s="1839"/>
      <c r="O7" s="1843" t="s">
        <v>460</v>
      </c>
      <c r="P7" s="1844"/>
      <c r="Q7" s="311"/>
      <c r="R7" s="653">
        <f t="shared" ref="R7:AF7" si="0">INDEX(R$73:R$76,MATCH($L$7,$P$73:$P$76,0))</f>
        <v>900</v>
      </c>
      <c r="S7" s="413">
        <f t="shared" si="0"/>
        <v>0.3</v>
      </c>
      <c r="T7" s="413">
        <f t="shared" si="0"/>
        <v>30</v>
      </c>
      <c r="U7" s="413">
        <f t="shared" si="0"/>
        <v>16.8</v>
      </c>
      <c r="V7" s="413">
        <f t="shared" si="0"/>
        <v>4.8</v>
      </c>
      <c r="W7" s="416">
        <f t="shared" si="0"/>
        <v>1.44</v>
      </c>
      <c r="X7" s="415">
        <f t="shared" si="0"/>
        <v>4</v>
      </c>
      <c r="Y7" s="416">
        <f t="shared" si="0"/>
        <v>340</v>
      </c>
      <c r="Z7" s="416">
        <f t="shared" si="0"/>
        <v>100</v>
      </c>
      <c r="AA7" s="416">
        <f t="shared" si="0"/>
        <v>120</v>
      </c>
      <c r="AB7" s="416">
        <f t="shared" si="0"/>
        <v>100</v>
      </c>
      <c r="AC7" s="416">
        <f t="shared" si="0"/>
        <v>220</v>
      </c>
      <c r="AD7" s="416">
        <f t="shared" si="0"/>
        <v>140</v>
      </c>
      <c r="AE7" s="416">
        <f t="shared" si="0"/>
        <v>420</v>
      </c>
      <c r="AF7" s="416">
        <f t="shared" si="0"/>
        <v>20</v>
      </c>
      <c r="AG7" s="417"/>
      <c r="AH7" s="415">
        <f t="shared" ref="AH7:AQ7" si="1">INDEX(AH$73:AH$76,MATCH($L$7,$P$73:$P$76,0))</f>
        <v>1.44</v>
      </c>
      <c r="AI7" s="416">
        <f t="shared" si="1"/>
        <v>0.72</v>
      </c>
      <c r="AJ7" s="416">
        <f t="shared" si="1"/>
        <v>19.2</v>
      </c>
      <c r="AK7" s="416">
        <f t="shared" si="1"/>
        <v>19.2</v>
      </c>
      <c r="AL7" s="416">
        <f t="shared" si="1"/>
        <v>5.3999999999999995</v>
      </c>
      <c r="AM7" s="416">
        <f t="shared" si="1"/>
        <v>3.5999999999999996</v>
      </c>
      <c r="AN7" s="416">
        <f t="shared" si="1"/>
        <v>3.5999999999999996</v>
      </c>
      <c r="AO7" s="416">
        <f t="shared" si="1"/>
        <v>3.5999999999999996</v>
      </c>
      <c r="AP7" s="416">
        <f t="shared" si="1"/>
        <v>1.2</v>
      </c>
      <c r="AQ7" s="414">
        <f t="shared" si="1"/>
        <v>1.2</v>
      </c>
      <c r="AR7" s="1439"/>
      <c r="AS7" s="418"/>
      <c r="AT7" s="263"/>
      <c r="AU7" s="311">
        <f>IF($P$4&lt;=2.5,0.5*AU$29,(IF($P$4&lt;=12.5,$P$4/5*AU$29,2.5*AU$29)))</f>
        <v>0</v>
      </c>
      <c r="AV7" s="653">
        <f t="shared" ref="AV7:BA9" si="2">R7</f>
        <v>900</v>
      </c>
      <c r="AW7" s="413">
        <f t="shared" si="2"/>
        <v>0.3</v>
      </c>
      <c r="AX7" s="413">
        <f t="shared" si="2"/>
        <v>30</v>
      </c>
      <c r="AY7" s="413">
        <f t="shared" si="2"/>
        <v>16.8</v>
      </c>
      <c r="AZ7" s="413">
        <f t="shared" si="2"/>
        <v>4.8</v>
      </c>
      <c r="BA7" s="413">
        <f t="shared" si="2"/>
        <v>1.44</v>
      </c>
      <c r="BB7" s="415">
        <f t="shared" ref="BB7:BU9" si="3">X7</f>
        <v>4</v>
      </c>
      <c r="BC7" s="416">
        <f t="shared" si="3"/>
        <v>340</v>
      </c>
      <c r="BD7" s="416">
        <f t="shared" si="3"/>
        <v>100</v>
      </c>
      <c r="BE7" s="416">
        <f t="shared" si="3"/>
        <v>120</v>
      </c>
      <c r="BF7" s="416">
        <f t="shared" si="3"/>
        <v>100</v>
      </c>
      <c r="BG7" s="416">
        <f t="shared" si="3"/>
        <v>220</v>
      </c>
      <c r="BH7" s="416">
        <f t="shared" si="3"/>
        <v>140</v>
      </c>
      <c r="BI7" s="416">
        <f t="shared" si="3"/>
        <v>420</v>
      </c>
      <c r="BJ7" s="416">
        <f t="shared" si="3"/>
        <v>20</v>
      </c>
      <c r="BK7" s="417">
        <f t="shared" si="3"/>
        <v>0</v>
      </c>
      <c r="BL7" s="415">
        <f t="shared" si="3"/>
        <v>1.44</v>
      </c>
      <c r="BM7" s="416">
        <f t="shared" si="3"/>
        <v>0.72</v>
      </c>
      <c r="BN7" s="416">
        <f t="shared" si="3"/>
        <v>19.2</v>
      </c>
      <c r="BO7" s="416">
        <f t="shared" si="3"/>
        <v>19.2</v>
      </c>
      <c r="BP7" s="416">
        <f t="shared" si="3"/>
        <v>5.3999999999999995</v>
      </c>
      <c r="BQ7" s="416">
        <f t="shared" si="3"/>
        <v>3.5999999999999996</v>
      </c>
      <c r="BR7" s="416">
        <f t="shared" si="3"/>
        <v>3.5999999999999996</v>
      </c>
      <c r="BS7" s="416">
        <f t="shared" si="3"/>
        <v>3.5999999999999996</v>
      </c>
      <c r="BT7" s="416">
        <f t="shared" si="3"/>
        <v>1.2</v>
      </c>
      <c r="BU7" s="414">
        <f t="shared" si="3"/>
        <v>1.2</v>
      </c>
    </row>
    <row r="8" spans="2:73" ht="18" x14ac:dyDescent="0.3">
      <c r="B8" s="648" t="s">
        <v>631</v>
      </c>
      <c r="C8" s="1139"/>
      <c r="D8" s="1139"/>
      <c r="E8" s="1139"/>
      <c r="F8" s="1139"/>
      <c r="G8" s="643"/>
      <c r="H8" s="645"/>
      <c r="I8" s="1743" t="s">
        <v>612</v>
      </c>
      <c r="J8" s="1835"/>
      <c r="K8" s="1836"/>
      <c r="L8" s="1840" t="str">
        <f>L7</f>
        <v>III</v>
      </c>
      <c r="M8" s="1841"/>
      <c r="N8" s="1842"/>
      <c r="O8" s="1845" t="s">
        <v>461</v>
      </c>
      <c r="P8" s="1846"/>
      <c r="Q8" s="656"/>
      <c r="R8" s="654">
        <f t="shared" ref="R8:AF8" si="4">INDEX(R$58:R$61,MATCH($L$8,$P$58:$P$61,0))</f>
        <v>480</v>
      </c>
      <c r="S8" s="419">
        <f t="shared" si="4"/>
        <v>0.15</v>
      </c>
      <c r="T8" s="419">
        <f t="shared" si="4"/>
        <v>15</v>
      </c>
      <c r="U8" s="419">
        <f t="shared" si="4"/>
        <v>8.4</v>
      </c>
      <c r="V8" s="419">
        <f t="shared" si="4"/>
        <v>2.4</v>
      </c>
      <c r="W8" s="422">
        <f t="shared" si="4"/>
        <v>0.72</v>
      </c>
      <c r="X8" s="421">
        <f t="shared" si="4"/>
        <v>2</v>
      </c>
      <c r="Y8" s="422">
        <f t="shared" si="4"/>
        <v>170</v>
      </c>
      <c r="Z8" s="422">
        <f t="shared" si="4"/>
        <v>50</v>
      </c>
      <c r="AA8" s="422">
        <f t="shared" si="4"/>
        <v>60</v>
      </c>
      <c r="AB8" s="422">
        <f t="shared" si="4"/>
        <v>50</v>
      </c>
      <c r="AC8" s="422">
        <f t="shared" si="4"/>
        <v>120</v>
      </c>
      <c r="AD8" s="422">
        <f t="shared" si="4"/>
        <v>70</v>
      </c>
      <c r="AE8" s="422">
        <f t="shared" si="4"/>
        <v>210</v>
      </c>
      <c r="AF8" s="422">
        <f t="shared" si="4"/>
        <v>10</v>
      </c>
      <c r="AG8" s="423"/>
      <c r="AH8" s="421">
        <f t="shared" ref="AH8:AQ8" si="5">INDEX(AH$58:AH$61,MATCH($L$8,$P$58:$P$61,0))</f>
        <v>0.72</v>
      </c>
      <c r="AI8" s="422">
        <f t="shared" si="5"/>
        <v>0.36</v>
      </c>
      <c r="AJ8" s="422">
        <f t="shared" si="5"/>
        <v>9.6</v>
      </c>
      <c r="AK8" s="422">
        <f t="shared" si="5"/>
        <v>9.6</v>
      </c>
      <c r="AL8" s="422">
        <f t="shared" si="5"/>
        <v>2.6999999999999997</v>
      </c>
      <c r="AM8" s="422">
        <f t="shared" si="5"/>
        <v>1.7999999999999998</v>
      </c>
      <c r="AN8" s="422">
        <f t="shared" si="5"/>
        <v>1.7999999999999998</v>
      </c>
      <c r="AO8" s="422">
        <f t="shared" si="5"/>
        <v>1.7999999999999998</v>
      </c>
      <c r="AP8" s="422">
        <f t="shared" si="5"/>
        <v>0.6</v>
      </c>
      <c r="AQ8" s="420">
        <f t="shared" si="5"/>
        <v>0.6</v>
      </c>
      <c r="AR8" s="421"/>
      <c r="AS8" s="424"/>
      <c r="AT8" s="205"/>
      <c r="AU8" s="656">
        <f>IF($P$4&lt;=2.5,0.5*AU$28,(IF($P$4&lt;=12.5,$P$4/5*AU$28,2.5*AU$28)))</f>
        <v>0</v>
      </c>
      <c r="AV8" s="654">
        <f t="shared" si="2"/>
        <v>480</v>
      </c>
      <c r="AW8" s="419">
        <f t="shared" si="2"/>
        <v>0.15</v>
      </c>
      <c r="AX8" s="419">
        <f t="shared" si="2"/>
        <v>15</v>
      </c>
      <c r="AY8" s="419">
        <f t="shared" si="2"/>
        <v>8.4</v>
      </c>
      <c r="AZ8" s="419">
        <f t="shared" si="2"/>
        <v>2.4</v>
      </c>
      <c r="BA8" s="422">
        <f t="shared" si="2"/>
        <v>0.72</v>
      </c>
      <c r="BB8" s="421">
        <f t="shared" si="3"/>
        <v>2</v>
      </c>
      <c r="BC8" s="422">
        <f t="shared" si="3"/>
        <v>170</v>
      </c>
      <c r="BD8" s="422">
        <f t="shared" si="3"/>
        <v>50</v>
      </c>
      <c r="BE8" s="422">
        <f t="shared" si="3"/>
        <v>60</v>
      </c>
      <c r="BF8" s="422">
        <f t="shared" si="3"/>
        <v>50</v>
      </c>
      <c r="BG8" s="422">
        <f t="shared" si="3"/>
        <v>120</v>
      </c>
      <c r="BH8" s="422">
        <f t="shared" si="3"/>
        <v>70</v>
      </c>
      <c r="BI8" s="422">
        <f t="shared" si="3"/>
        <v>210</v>
      </c>
      <c r="BJ8" s="422">
        <f t="shared" si="3"/>
        <v>10</v>
      </c>
      <c r="BK8" s="423">
        <f t="shared" si="3"/>
        <v>0</v>
      </c>
      <c r="BL8" s="421">
        <f t="shared" si="3"/>
        <v>0.72</v>
      </c>
      <c r="BM8" s="422">
        <f t="shared" si="3"/>
        <v>0.36</v>
      </c>
      <c r="BN8" s="422">
        <f t="shared" si="3"/>
        <v>9.6</v>
      </c>
      <c r="BO8" s="422">
        <f t="shared" si="3"/>
        <v>9.6</v>
      </c>
      <c r="BP8" s="422">
        <f t="shared" si="3"/>
        <v>2.6999999999999997</v>
      </c>
      <c r="BQ8" s="422">
        <f t="shared" si="3"/>
        <v>1.7999999999999998</v>
      </c>
      <c r="BR8" s="422">
        <f t="shared" si="3"/>
        <v>1.7999999999999998</v>
      </c>
      <c r="BS8" s="422">
        <f t="shared" si="3"/>
        <v>1.7999999999999998</v>
      </c>
      <c r="BT8" s="422">
        <f t="shared" si="3"/>
        <v>0.6</v>
      </c>
      <c r="BU8" s="420">
        <f t="shared" si="3"/>
        <v>0.6</v>
      </c>
    </row>
    <row r="9" spans="2:73" ht="18.75" thickBot="1" x14ac:dyDescent="0.35">
      <c r="B9" s="614" t="s">
        <v>632</v>
      </c>
      <c r="C9" s="1140"/>
      <c r="D9" s="1140"/>
      <c r="E9" s="1140"/>
      <c r="F9" s="1140"/>
      <c r="G9" s="214"/>
      <c r="H9" s="644"/>
      <c r="I9" s="642"/>
      <c r="J9" s="425"/>
      <c r="K9" s="426"/>
      <c r="L9" s="425"/>
      <c r="M9" s="425"/>
      <c r="N9" s="425"/>
      <c r="O9" s="1830" t="s">
        <v>462</v>
      </c>
      <c r="P9" s="1831"/>
      <c r="Q9" s="657"/>
      <c r="R9" s="655">
        <f t="shared" ref="R9:AF9" si="6">R46</f>
        <v>50</v>
      </c>
      <c r="S9" s="428">
        <f t="shared" si="6"/>
        <v>0.1</v>
      </c>
      <c r="T9" s="428">
        <f t="shared" si="6"/>
        <v>0.2</v>
      </c>
      <c r="U9" s="428">
        <f t="shared" si="6"/>
        <v>0.3</v>
      </c>
      <c r="V9" s="428">
        <f t="shared" si="6"/>
        <v>0.35</v>
      </c>
      <c r="W9" s="430">
        <f t="shared" si="6"/>
        <v>0.3</v>
      </c>
      <c r="X9" s="427">
        <f t="shared" si="6"/>
        <v>0.8</v>
      </c>
      <c r="Y9" s="428">
        <f t="shared" si="6"/>
        <v>35</v>
      </c>
      <c r="Z9" s="428">
        <f t="shared" si="6"/>
        <v>17</v>
      </c>
      <c r="AA9" s="428">
        <f t="shared" si="6"/>
        <v>19</v>
      </c>
      <c r="AB9" s="428">
        <f t="shared" si="6"/>
        <v>10</v>
      </c>
      <c r="AC9" s="428">
        <f t="shared" si="6"/>
        <v>9</v>
      </c>
      <c r="AD9" s="428">
        <f t="shared" si="6"/>
        <v>30</v>
      </c>
      <c r="AE9" s="428">
        <f t="shared" si="6"/>
        <v>62</v>
      </c>
      <c r="AF9" s="430">
        <f t="shared" si="6"/>
        <v>0.55000000000000004</v>
      </c>
      <c r="AG9" s="431"/>
      <c r="AH9" s="427">
        <f t="shared" ref="AH9:AQ9" si="7">AH46</f>
        <v>0.3</v>
      </c>
      <c r="AI9" s="428">
        <f t="shared" si="7"/>
        <v>0.05</v>
      </c>
      <c r="AJ9" s="428">
        <f t="shared" si="7"/>
        <v>1</v>
      </c>
      <c r="AK9" s="428">
        <f t="shared" si="7"/>
        <v>1</v>
      </c>
      <c r="AL9" s="428">
        <f t="shared" si="7"/>
        <v>0.5</v>
      </c>
      <c r="AM9" s="428">
        <f t="shared" si="7"/>
        <v>0.3</v>
      </c>
      <c r="AN9" s="428">
        <f t="shared" si="7"/>
        <v>0.3</v>
      </c>
      <c r="AO9" s="428">
        <f t="shared" si="7"/>
        <v>0.3</v>
      </c>
      <c r="AP9" s="428">
        <f t="shared" si="7"/>
        <v>0.1</v>
      </c>
      <c r="AQ9" s="429">
        <f t="shared" si="7"/>
        <v>0.1</v>
      </c>
      <c r="AR9" s="1440"/>
      <c r="AS9" s="432"/>
      <c r="AT9" s="246"/>
      <c r="AU9" s="657"/>
      <c r="AV9" s="655">
        <f t="shared" si="2"/>
        <v>50</v>
      </c>
      <c r="AW9" s="428">
        <f t="shared" si="2"/>
        <v>0.1</v>
      </c>
      <c r="AX9" s="428">
        <f t="shared" si="2"/>
        <v>0.2</v>
      </c>
      <c r="AY9" s="428">
        <f t="shared" si="2"/>
        <v>0.3</v>
      </c>
      <c r="AZ9" s="428">
        <f t="shared" si="2"/>
        <v>0.35</v>
      </c>
      <c r="BA9" s="428">
        <f t="shared" si="2"/>
        <v>0.3</v>
      </c>
      <c r="BB9" s="427">
        <f t="shared" si="3"/>
        <v>0.8</v>
      </c>
      <c r="BC9" s="428">
        <f t="shared" si="3"/>
        <v>35</v>
      </c>
      <c r="BD9" s="428">
        <f t="shared" si="3"/>
        <v>17</v>
      </c>
      <c r="BE9" s="428">
        <f t="shared" si="3"/>
        <v>19</v>
      </c>
      <c r="BF9" s="428">
        <f t="shared" si="3"/>
        <v>10</v>
      </c>
      <c r="BG9" s="428">
        <f t="shared" si="3"/>
        <v>9</v>
      </c>
      <c r="BH9" s="428">
        <f t="shared" si="3"/>
        <v>30</v>
      </c>
      <c r="BI9" s="428">
        <f t="shared" si="3"/>
        <v>62</v>
      </c>
      <c r="BJ9" s="430">
        <f t="shared" si="3"/>
        <v>0.55000000000000004</v>
      </c>
      <c r="BK9" s="431">
        <f t="shared" si="3"/>
        <v>0</v>
      </c>
      <c r="BL9" s="427">
        <f t="shared" si="3"/>
        <v>0.3</v>
      </c>
      <c r="BM9" s="428">
        <f t="shared" si="3"/>
        <v>0.05</v>
      </c>
      <c r="BN9" s="428">
        <f t="shared" si="3"/>
        <v>1</v>
      </c>
      <c r="BO9" s="428">
        <f t="shared" si="3"/>
        <v>1</v>
      </c>
      <c r="BP9" s="428">
        <f t="shared" si="3"/>
        <v>0.5</v>
      </c>
      <c r="BQ9" s="428">
        <f t="shared" si="3"/>
        <v>0.3</v>
      </c>
      <c r="BR9" s="428">
        <f t="shared" si="3"/>
        <v>0.3</v>
      </c>
      <c r="BS9" s="428">
        <f t="shared" si="3"/>
        <v>0.3</v>
      </c>
      <c r="BT9" s="428">
        <f t="shared" si="3"/>
        <v>0.1</v>
      </c>
      <c r="BU9" s="429">
        <f t="shared" si="3"/>
        <v>0.1</v>
      </c>
    </row>
    <row r="10" spans="2:73" ht="15.75" thickBot="1" x14ac:dyDescent="0.35">
      <c r="B10" s="1847" t="s">
        <v>279</v>
      </c>
      <c r="C10" s="1848"/>
      <c r="D10" s="1848"/>
      <c r="E10" s="1848"/>
      <c r="F10" s="1848"/>
      <c r="G10" s="1848"/>
      <c r="H10" s="1848"/>
      <c r="I10" s="1848"/>
      <c r="J10" s="1848"/>
      <c r="K10" s="1848"/>
      <c r="L10" s="1848"/>
      <c r="M10" s="1848"/>
      <c r="N10" s="1848"/>
      <c r="O10" s="1848"/>
      <c r="P10" s="1848"/>
      <c r="Q10" s="1516"/>
      <c r="R10" s="1516"/>
      <c r="S10" s="1516"/>
      <c r="T10" s="1516"/>
      <c r="U10" s="1516"/>
      <c r="V10" s="1516"/>
      <c r="W10" s="1516"/>
      <c r="X10" s="1516"/>
      <c r="Y10" s="1516"/>
      <c r="Z10" s="1516"/>
      <c r="AA10" s="1516"/>
      <c r="AB10" s="1516"/>
      <c r="AC10" s="1516"/>
      <c r="AD10" s="1516"/>
      <c r="AE10" s="1516"/>
      <c r="AF10" s="1516"/>
      <c r="AG10" s="1516"/>
      <c r="AH10" s="1516"/>
      <c r="AI10" s="1516"/>
      <c r="AJ10" s="1516"/>
      <c r="AK10" s="1516"/>
      <c r="AL10" s="1516"/>
      <c r="AM10" s="1516"/>
      <c r="AN10" s="1516"/>
      <c r="AO10" s="1516"/>
      <c r="AP10" s="1516"/>
      <c r="AQ10" s="1516"/>
      <c r="AR10" s="1516"/>
      <c r="AS10" s="1516"/>
      <c r="AT10" s="1516"/>
      <c r="AU10" s="1516"/>
      <c r="AV10" s="1516"/>
      <c r="AW10" s="1516"/>
      <c r="AX10" s="1516"/>
      <c r="AY10" s="1516"/>
      <c r="AZ10" s="1516"/>
      <c r="BA10" s="1516"/>
      <c r="BB10" s="1394"/>
      <c r="BC10" s="1394"/>
      <c r="BD10" s="1394"/>
      <c r="BE10" s="1394"/>
      <c r="BF10" s="1394"/>
      <c r="BG10" s="1394"/>
      <c r="BH10" s="1394"/>
      <c r="BI10" s="1394"/>
      <c r="BJ10" s="1394"/>
      <c r="BK10" s="1141"/>
      <c r="BL10" s="1260"/>
      <c r="BM10" s="1260"/>
      <c r="BN10" s="1260"/>
      <c r="BO10" s="1260"/>
      <c r="BP10" s="1260"/>
      <c r="BQ10" s="1260"/>
      <c r="BR10" s="1260"/>
      <c r="BS10" s="1260"/>
      <c r="BT10" s="1260"/>
      <c r="BU10" s="1141"/>
    </row>
    <row r="11" spans="2:73" ht="15" customHeight="1" x14ac:dyDescent="0.3">
      <c r="B11" s="17" t="s">
        <v>57</v>
      </c>
      <c r="C11" s="18" t="s">
        <v>58</v>
      </c>
      <c r="D11" s="18"/>
      <c r="E11" s="18"/>
      <c r="F11" s="18"/>
      <c r="G11" s="19" t="s">
        <v>59</v>
      </c>
      <c r="H11" s="62" t="s">
        <v>256</v>
      </c>
      <c r="I11" s="62" t="s">
        <v>261</v>
      </c>
      <c r="J11" s="21">
        <v>420</v>
      </c>
      <c r="K11" s="22" t="s">
        <v>60</v>
      </c>
      <c r="L11" s="23" t="s">
        <v>64</v>
      </c>
      <c r="M11" s="23" t="s">
        <v>2</v>
      </c>
      <c r="N11" s="23"/>
      <c r="O11" s="24" t="s">
        <v>250</v>
      </c>
      <c r="P11" s="368"/>
      <c r="Q11" s="351">
        <v>1000</v>
      </c>
      <c r="R11" s="351">
        <v>2000</v>
      </c>
      <c r="S11" s="29">
        <v>0.3</v>
      </c>
      <c r="T11" s="30">
        <v>2</v>
      </c>
      <c r="U11" s="30">
        <v>401</v>
      </c>
      <c r="V11" s="30">
        <v>401</v>
      </c>
      <c r="W11" s="353">
        <v>401</v>
      </c>
      <c r="X11" s="29">
        <v>0.5</v>
      </c>
      <c r="Y11" s="352"/>
      <c r="Z11" s="352"/>
      <c r="AA11" s="352"/>
      <c r="AB11" s="352"/>
      <c r="AC11" s="352">
        <v>1</v>
      </c>
      <c r="AD11" s="352"/>
      <c r="AE11" s="352"/>
      <c r="AF11" s="353"/>
      <c r="AG11" s="31"/>
      <c r="AH11" s="47"/>
      <c r="AI11" s="391"/>
      <c r="AJ11" s="391"/>
      <c r="AK11" s="391"/>
      <c r="AL11" s="391"/>
      <c r="AM11" s="391"/>
      <c r="AN11" s="391"/>
      <c r="AO11" s="391"/>
      <c r="AP11" s="391"/>
      <c r="AQ11" s="393"/>
      <c r="AR11" s="390"/>
      <c r="AS11" s="394"/>
      <c r="AT11" s="395">
        <v>1</v>
      </c>
      <c r="AU11" s="729">
        <f t="shared" ref="AU11:BB11" si="8">IFERROR(Q11*$AT11,"&lt;")</f>
        <v>1000</v>
      </c>
      <c r="AV11" s="351">
        <f t="shared" si="8"/>
        <v>2000</v>
      </c>
      <c r="AW11" s="32">
        <f t="shared" si="8"/>
        <v>0.3</v>
      </c>
      <c r="AX11" s="32">
        <f t="shared" si="8"/>
        <v>2</v>
      </c>
      <c r="AY11" s="32">
        <f t="shared" si="8"/>
        <v>401</v>
      </c>
      <c r="AZ11" s="32">
        <f t="shared" si="8"/>
        <v>401</v>
      </c>
      <c r="BA11" s="48">
        <f t="shared" si="8"/>
        <v>401</v>
      </c>
      <c r="BB11" s="47">
        <f t="shared" si="8"/>
        <v>0.5</v>
      </c>
      <c r="BC11" s="391">
        <f t="shared" ref="BC11:BL23" si="9">IFERROR(Y11*$AT11,"&lt;")</f>
        <v>0</v>
      </c>
      <c r="BD11" s="391">
        <f t="shared" si="9"/>
        <v>0</v>
      </c>
      <c r="BE11" s="391">
        <f t="shared" si="9"/>
        <v>0</v>
      </c>
      <c r="BF11" s="391">
        <f t="shared" si="9"/>
        <v>0</v>
      </c>
      <c r="BG11" s="391">
        <f t="shared" si="9"/>
        <v>1</v>
      </c>
      <c r="BH11" s="391">
        <f t="shared" si="9"/>
        <v>0</v>
      </c>
      <c r="BI11" s="391">
        <f t="shared" si="9"/>
        <v>0</v>
      </c>
      <c r="BJ11" s="392">
        <f t="shared" si="9"/>
        <v>0</v>
      </c>
      <c r="BK11" s="48"/>
      <c r="BL11" s="32">
        <f t="shared" si="9"/>
        <v>0</v>
      </c>
      <c r="BM11" s="391">
        <f t="shared" ref="BM11:BM20" si="10">IFERROR(AI11*$AT11,"&lt;")</f>
        <v>0</v>
      </c>
      <c r="BN11" s="391">
        <f t="shared" ref="BN11:BN20" si="11">IFERROR(AJ11*$AT11,"&lt;")</f>
        <v>0</v>
      </c>
      <c r="BO11" s="391">
        <f t="shared" ref="BO11:BO20" si="12">IFERROR(AK11*$AT11,"&lt;")</f>
        <v>0</v>
      </c>
      <c r="BP11" s="391">
        <f t="shared" ref="BP11:BP20" si="13">IFERROR(AL11*$AT11,"&lt;")</f>
        <v>0</v>
      </c>
      <c r="BQ11" s="391">
        <f t="shared" ref="BQ11:BQ20" si="14">IFERROR(AM11*$AT11,"&lt;")</f>
        <v>0</v>
      </c>
      <c r="BR11" s="391">
        <f t="shared" ref="BR11:BR20" si="15">IFERROR(AN11*$AT11,"&lt;")</f>
        <v>0</v>
      </c>
      <c r="BS11" s="391">
        <f t="shared" ref="BS11:BS20" si="16">IFERROR(AO11*$AT11,"&lt;")</f>
        <v>0</v>
      </c>
      <c r="BT11" s="391">
        <f t="shared" ref="BT11:BT20" si="17">IFERROR(AP11*$AT11,"&lt;")</f>
        <v>0</v>
      </c>
      <c r="BU11" s="393">
        <f t="shared" ref="BU11:BU20" si="18">IFERROR(AQ11*$AT11,"&lt;")</f>
        <v>0</v>
      </c>
    </row>
    <row r="12" spans="2:73" ht="15" customHeight="1" x14ac:dyDescent="0.3">
      <c r="B12" s="35"/>
      <c r="C12" s="36"/>
      <c r="D12" s="36"/>
      <c r="E12" s="36"/>
      <c r="F12" s="36"/>
      <c r="G12" s="37"/>
      <c r="H12" s="38"/>
      <c r="I12" s="38"/>
      <c r="J12" s="39"/>
      <c r="K12" s="40"/>
      <c r="L12" s="41"/>
      <c r="M12" s="41"/>
      <c r="N12" s="41"/>
      <c r="O12" s="42"/>
      <c r="P12" s="355"/>
      <c r="Q12" s="358"/>
      <c r="R12" s="358"/>
      <c r="S12" s="357"/>
      <c r="T12" s="365"/>
      <c r="U12" s="365"/>
      <c r="V12" s="365"/>
      <c r="W12" s="363"/>
      <c r="X12" s="357"/>
      <c r="Y12" s="362"/>
      <c r="Z12" s="362"/>
      <c r="AA12" s="362"/>
      <c r="AB12" s="362"/>
      <c r="AC12" s="362"/>
      <c r="AD12" s="362"/>
      <c r="AE12" s="362"/>
      <c r="AF12" s="363"/>
      <c r="AG12" s="397"/>
      <c r="AH12" s="357"/>
      <c r="AI12" s="362"/>
      <c r="AJ12" s="362"/>
      <c r="AK12" s="362"/>
      <c r="AL12" s="362"/>
      <c r="AM12" s="362"/>
      <c r="AN12" s="362"/>
      <c r="AO12" s="362"/>
      <c r="AP12" s="362"/>
      <c r="AQ12" s="364"/>
      <c r="AR12" s="396"/>
      <c r="AS12" s="398"/>
      <c r="AT12" s="50"/>
      <c r="AU12" s="734">
        <f t="shared" ref="AU12:AU20" si="19">IFERROR(Q12*$AT12,"&lt;")</f>
        <v>0</v>
      </c>
      <c r="AV12" s="358">
        <f t="shared" ref="AV12:AV20" si="20">IFERROR(R12*$AT12,"&lt;")</f>
        <v>0</v>
      </c>
      <c r="AW12" s="365">
        <f t="shared" ref="AW12:AW20" si="21">IFERROR(S12*$AT12,"&lt;")</f>
        <v>0</v>
      </c>
      <c r="AX12" s="365">
        <f t="shared" ref="AX12:AX20" si="22">IFERROR(T12*$AT12,"&lt;")</f>
        <v>0</v>
      </c>
      <c r="AY12" s="365">
        <f t="shared" ref="AY12:AY20" si="23">IFERROR(U12*$AT12,"&lt;")</f>
        <v>0</v>
      </c>
      <c r="AZ12" s="365">
        <f t="shared" ref="AZ12:AZ20" si="24">IFERROR(V12*$AT12,"&lt;")</f>
        <v>0</v>
      </c>
      <c r="BA12" s="397">
        <f t="shared" ref="BA12:BA20" si="25">IFERROR(W12*$AT12,"&lt;")</f>
        <v>0</v>
      </c>
      <c r="BB12" s="357">
        <f t="shared" ref="BB12:BB26" si="26">IFERROR(X12*$AT12,"&lt;")</f>
        <v>0</v>
      </c>
      <c r="BC12" s="362">
        <f t="shared" si="9"/>
        <v>0</v>
      </c>
      <c r="BD12" s="362">
        <f t="shared" si="9"/>
        <v>0</v>
      </c>
      <c r="BE12" s="362">
        <f t="shared" si="9"/>
        <v>0</v>
      </c>
      <c r="BF12" s="362">
        <f t="shared" si="9"/>
        <v>0</v>
      </c>
      <c r="BG12" s="362">
        <f t="shared" si="9"/>
        <v>0</v>
      </c>
      <c r="BH12" s="362">
        <f t="shared" si="9"/>
        <v>0</v>
      </c>
      <c r="BI12" s="362">
        <f t="shared" si="9"/>
        <v>0</v>
      </c>
      <c r="BJ12" s="363">
        <f t="shared" si="9"/>
        <v>0</v>
      </c>
      <c r="BK12" s="397"/>
      <c r="BL12" s="365">
        <f t="shared" si="9"/>
        <v>0</v>
      </c>
      <c r="BM12" s="362">
        <f t="shared" si="10"/>
        <v>0</v>
      </c>
      <c r="BN12" s="362">
        <f t="shared" si="11"/>
        <v>0</v>
      </c>
      <c r="BO12" s="362">
        <f t="shared" si="12"/>
        <v>0</v>
      </c>
      <c r="BP12" s="362">
        <f t="shared" si="13"/>
        <v>0</v>
      </c>
      <c r="BQ12" s="362">
        <f t="shared" si="14"/>
        <v>0</v>
      </c>
      <c r="BR12" s="362">
        <f t="shared" si="15"/>
        <v>0</v>
      </c>
      <c r="BS12" s="362">
        <f t="shared" si="16"/>
        <v>0</v>
      </c>
      <c r="BT12" s="362">
        <f t="shared" si="17"/>
        <v>0</v>
      </c>
      <c r="BU12" s="364">
        <f t="shared" si="18"/>
        <v>0</v>
      </c>
    </row>
    <row r="13" spans="2:73" ht="15" customHeight="1" x14ac:dyDescent="0.3">
      <c r="B13" s="35"/>
      <c r="C13" s="36"/>
      <c r="D13" s="36"/>
      <c r="E13" s="36"/>
      <c r="F13" s="36"/>
      <c r="G13" s="37"/>
      <c r="H13" s="38"/>
      <c r="I13" s="38"/>
      <c r="J13" s="39"/>
      <c r="K13" s="40"/>
      <c r="L13" s="41"/>
      <c r="M13" s="41"/>
      <c r="N13" s="41"/>
      <c r="O13" s="42"/>
      <c r="P13" s="355"/>
      <c r="Q13" s="358"/>
      <c r="R13" s="358"/>
      <c r="S13" s="357"/>
      <c r="T13" s="365"/>
      <c r="U13" s="365"/>
      <c r="V13" s="365"/>
      <c r="W13" s="363"/>
      <c r="X13" s="357"/>
      <c r="Y13" s="362"/>
      <c r="Z13" s="362"/>
      <c r="AA13" s="362"/>
      <c r="AB13" s="362"/>
      <c r="AC13" s="362"/>
      <c r="AD13" s="362"/>
      <c r="AE13" s="362"/>
      <c r="AF13" s="363"/>
      <c r="AG13" s="397"/>
      <c r="AH13" s="357"/>
      <c r="AI13" s="362"/>
      <c r="AJ13" s="362"/>
      <c r="AK13" s="362"/>
      <c r="AL13" s="362"/>
      <c r="AM13" s="362"/>
      <c r="AN13" s="362"/>
      <c r="AO13" s="362"/>
      <c r="AP13" s="362"/>
      <c r="AQ13" s="364"/>
      <c r="AR13" s="396"/>
      <c r="AS13" s="398"/>
      <c r="AT13" s="50"/>
      <c r="AU13" s="734">
        <f t="shared" si="19"/>
        <v>0</v>
      </c>
      <c r="AV13" s="358">
        <f t="shared" si="20"/>
        <v>0</v>
      </c>
      <c r="AW13" s="365">
        <f t="shared" si="21"/>
        <v>0</v>
      </c>
      <c r="AX13" s="365">
        <f t="shared" si="22"/>
        <v>0</v>
      </c>
      <c r="AY13" s="365">
        <f t="shared" si="23"/>
        <v>0</v>
      </c>
      <c r="AZ13" s="365">
        <f t="shared" si="24"/>
        <v>0</v>
      </c>
      <c r="BA13" s="397">
        <f t="shared" si="25"/>
        <v>0</v>
      </c>
      <c r="BB13" s="357"/>
      <c r="BC13" s="362">
        <f t="shared" si="9"/>
        <v>0</v>
      </c>
      <c r="BD13" s="362">
        <f t="shared" si="9"/>
        <v>0</v>
      </c>
      <c r="BE13" s="362">
        <f t="shared" si="9"/>
        <v>0</v>
      </c>
      <c r="BF13" s="362">
        <f t="shared" si="9"/>
        <v>0</v>
      </c>
      <c r="BG13" s="362">
        <f t="shared" si="9"/>
        <v>0</v>
      </c>
      <c r="BH13" s="362">
        <f t="shared" si="9"/>
        <v>0</v>
      </c>
      <c r="BI13" s="362">
        <f t="shared" si="9"/>
        <v>0</v>
      </c>
      <c r="BJ13" s="363">
        <f t="shared" si="9"/>
        <v>0</v>
      </c>
      <c r="BK13" s="397"/>
      <c r="BL13" s="365">
        <f t="shared" si="9"/>
        <v>0</v>
      </c>
      <c r="BM13" s="362">
        <f t="shared" si="10"/>
        <v>0</v>
      </c>
      <c r="BN13" s="362">
        <f t="shared" si="11"/>
        <v>0</v>
      </c>
      <c r="BO13" s="362">
        <f t="shared" si="12"/>
        <v>0</v>
      </c>
      <c r="BP13" s="362">
        <f t="shared" si="13"/>
        <v>0</v>
      </c>
      <c r="BQ13" s="362">
        <f t="shared" si="14"/>
        <v>0</v>
      </c>
      <c r="BR13" s="362">
        <f t="shared" si="15"/>
        <v>0</v>
      </c>
      <c r="BS13" s="362">
        <f t="shared" si="16"/>
        <v>0</v>
      </c>
      <c r="BT13" s="362">
        <f t="shared" si="17"/>
        <v>0</v>
      </c>
      <c r="BU13" s="364">
        <f t="shared" si="18"/>
        <v>0</v>
      </c>
    </row>
    <row r="14" spans="2:73" ht="15" customHeight="1" x14ac:dyDescent="0.3">
      <c r="B14" s="51"/>
      <c r="C14" s="52"/>
      <c r="D14" s="52"/>
      <c r="E14" s="52"/>
      <c r="F14" s="52"/>
      <c r="G14" s="53"/>
      <c r="H14" s="54"/>
      <c r="I14" s="54"/>
      <c r="J14" s="55"/>
      <c r="K14" s="40"/>
      <c r="L14" s="41"/>
      <c r="M14" s="41"/>
      <c r="N14" s="41"/>
      <c r="O14" s="42"/>
      <c r="P14" s="355"/>
      <c r="Q14" s="358"/>
      <c r="R14" s="358"/>
      <c r="S14" s="357"/>
      <c r="T14" s="365"/>
      <c r="U14" s="365"/>
      <c r="V14" s="365"/>
      <c r="W14" s="363"/>
      <c r="X14" s="357"/>
      <c r="Y14" s="362"/>
      <c r="Z14" s="362"/>
      <c r="AA14" s="362"/>
      <c r="AB14" s="362"/>
      <c r="AC14" s="362"/>
      <c r="AD14" s="362"/>
      <c r="AE14" s="362"/>
      <c r="AF14" s="363"/>
      <c r="AG14" s="397"/>
      <c r="AH14" s="357"/>
      <c r="AI14" s="362"/>
      <c r="AJ14" s="362"/>
      <c r="AK14" s="362"/>
      <c r="AL14" s="362"/>
      <c r="AM14" s="362"/>
      <c r="AN14" s="362"/>
      <c r="AO14" s="362"/>
      <c r="AP14" s="362"/>
      <c r="AQ14" s="364"/>
      <c r="AR14" s="396"/>
      <c r="AS14" s="398"/>
      <c r="AT14" s="50"/>
      <c r="AU14" s="734">
        <f t="shared" si="19"/>
        <v>0</v>
      </c>
      <c r="AV14" s="358">
        <f t="shared" si="20"/>
        <v>0</v>
      </c>
      <c r="AW14" s="365">
        <f t="shared" si="21"/>
        <v>0</v>
      </c>
      <c r="AX14" s="365">
        <f t="shared" si="22"/>
        <v>0</v>
      </c>
      <c r="AY14" s="365">
        <f t="shared" si="23"/>
        <v>0</v>
      </c>
      <c r="AZ14" s="365">
        <f t="shared" si="24"/>
        <v>0</v>
      </c>
      <c r="BA14" s="397">
        <f t="shared" si="25"/>
        <v>0</v>
      </c>
      <c r="BB14" s="357"/>
      <c r="BC14" s="362">
        <f t="shared" si="9"/>
        <v>0</v>
      </c>
      <c r="BD14" s="362">
        <f t="shared" si="9"/>
        <v>0</v>
      </c>
      <c r="BE14" s="362">
        <f t="shared" si="9"/>
        <v>0</v>
      </c>
      <c r="BF14" s="362">
        <f t="shared" si="9"/>
        <v>0</v>
      </c>
      <c r="BG14" s="362">
        <f t="shared" si="9"/>
        <v>0</v>
      </c>
      <c r="BH14" s="362">
        <f t="shared" si="9"/>
        <v>0</v>
      </c>
      <c r="BI14" s="362">
        <f t="shared" si="9"/>
        <v>0</v>
      </c>
      <c r="BJ14" s="363">
        <f t="shared" si="9"/>
        <v>0</v>
      </c>
      <c r="BK14" s="397"/>
      <c r="BL14" s="365">
        <f t="shared" si="9"/>
        <v>0</v>
      </c>
      <c r="BM14" s="362">
        <f t="shared" si="10"/>
        <v>0</v>
      </c>
      <c r="BN14" s="362">
        <f t="shared" si="11"/>
        <v>0</v>
      </c>
      <c r="BO14" s="362">
        <f t="shared" si="12"/>
        <v>0</v>
      </c>
      <c r="BP14" s="362">
        <f t="shared" si="13"/>
        <v>0</v>
      </c>
      <c r="BQ14" s="362">
        <f t="shared" si="14"/>
        <v>0</v>
      </c>
      <c r="BR14" s="362">
        <f t="shared" si="15"/>
        <v>0</v>
      </c>
      <c r="BS14" s="362">
        <f t="shared" si="16"/>
        <v>0</v>
      </c>
      <c r="BT14" s="362">
        <f t="shared" si="17"/>
        <v>0</v>
      </c>
      <c r="BU14" s="364">
        <f t="shared" si="18"/>
        <v>0</v>
      </c>
    </row>
    <row r="15" spans="2:73" ht="15" customHeight="1" x14ac:dyDescent="0.3">
      <c r="B15" s="35"/>
      <c r="C15" s="36"/>
      <c r="D15" s="36"/>
      <c r="E15" s="36"/>
      <c r="F15" s="36"/>
      <c r="G15" s="37"/>
      <c r="H15" s="38"/>
      <c r="I15" s="38"/>
      <c r="J15" s="39"/>
      <c r="K15" s="40"/>
      <c r="L15" s="41"/>
      <c r="M15" s="41"/>
      <c r="N15" s="41"/>
      <c r="O15" s="42"/>
      <c r="P15" s="355"/>
      <c r="Q15" s="358"/>
      <c r="R15" s="358"/>
      <c r="S15" s="357"/>
      <c r="T15" s="365"/>
      <c r="U15" s="365"/>
      <c r="V15" s="365"/>
      <c r="W15" s="363"/>
      <c r="X15" s="357"/>
      <c r="Y15" s="362"/>
      <c r="Z15" s="362"/>
      <c r="AA15" s="362"/>
      <c r="AB15" s="362"/>
      <c r="AC15" s="362"/>
      <c r="AD15" s="362"/>
      <c r="AE15" s="362"/>
      <c r="AF15" s="363"/>
      <c r="AG15" s="397"/>
      <c r="AH15" s="357"/>
      <c r="AI15" s="362"/>
      <c r="AJ15" s="362"/>
      <c r="AK15" s="362"/>
      <c r="AL15" s="362"/>
      <c r="AM15" s="362"/>
      <c r="AN15" s="362"/>
      <c r="AO15" s="362"/>
      <c r="AP15" s="362"/>
      <c r="AQ15" s="364"/>
      <c r="AR15" s="396"/>
      <c r="AS15" s="398"/>
      <c r="AT15" s="50"/>
      <c r="AU15" s="734">
        <f t="shared" si="19"/>
        <v>0</v>
      </c>
      <c r="AV15" s="358">
        <f t="shared" si="20"/>
        <v>0</v>
      </c>
      <c r="AW15" s="365">
        <f t="shared" si="21"/>
        <v>0</v>
      </c>
      <c r="AX15" s="365">
        <f t="shared" si="22"/>
        <v>0</v>
      </c>
      <c r="AY15" s="365">
        <f t="shared" si="23"/>
        <v>0</v>
      </c>
      <c r="AZ15" s="365">
        <f t="shared" si="24"/>
        <v>0</v>
      </c>
      <c r="BA15" s="397">
        <f t="shared" si="25"/>
        <v>0</v>
      </c>
      <c r="BB15" s="357"/>
      <c r="BC15" s="362">
        <f t="shared" si="9"/>
        <v>0</v>
      </c>
      <c r="BD15" s="362">
        <f t="shared" si="9"/>
        <v>0</v>
      </c>
      <c r="BE15" s="362">
        <f t="shared" si="9"/>
        <v>0</v>
      </c>
      <c r="BF15" s="362">
        <f t="shared" si="9"/>
        <v>0</v>
      </c>
      <c r="BG15" s="362">
        <f t="shared" si="9"/>
        <v>0</v>
      </c>
      <c r="BH15" s="362">
        <f t="shared" si="9"/>
        <v>0</v>
      </c>
      <c r="BI15" s="362">
        <f t="shared" si="9"/>
        <v>0</v>
      </c>
      <c r="BJ15" s="363">
        <f t="shared" si="9"/>
        <v>0</v>
      </c>
      <c r="BK15" s="397"/>
      <c r="BL15" s="365">
        <f t="shared" si="9"/>
        <v>0</v>
      </c>
      <c r="BM15" s="362">
        <f t="shared" si="10"/>
        <v>0</v>
      </c>
      <c r="BN15" s="362">
        <f t="shared" si="11"/>
        <v>0</v>
      </c>
      <c r="BO15" s="362">
        <f t="shared" si="12"/>
        <v>0</v>
      </c>
      <c r="BP15" s="362">
        <f t="shared" si="13"/>
        <v>0</v>
      </c>
      <c r="BQ15" s="362">
        <f t="shared" si="14"/>
        <v>0</v>
      </c>
      <c r="BR15" s="362">
        <f t="shared" si="15"/>
        <v>0</v>
      </c>
      <c r="BS15" s="362">
        <f t="shared" si="16"/>
        <v>0</v>
      </c>
      <c r="BT15" s="362">
        <f t="shared" si="17"/>
        <v>0</v>
      </c>
      <c r="BU15" s="364">
        <f t="shared" si="18"/>
        <v>0</v>
      </c>
    </row>
    <row r="16" spans="2:73" ht="15" customHeight="1" x14ac:dyDescent="0.3">
      <c r="B16" s="17"/>
      <c r="C16" s="18"/>
      <c r="D16" s="18"/>
      <c r="E16" s="18"/>
      <c r="F16" s="18"/>
      <c r="G16" s="19"/>
      <c r="H16" s="62"/>
      <c r="I16" s="62"/>
      <c r="J16" s="21"/>
      <c r="K16" s="40"/>
      <c r="L16" s="41"/>
      <c r="M16" s="41"/>
      <c r="N16" s="41"/>
      <c r="O16" s="42"/>
      <c r="P16" s="355"/>
      <c r="Q16" s="358"/>
      <c r="R16" s="358"/>
      <c r="S16" s="357"/>
      <c r="T16" s="365"/>
      <c r="U16" s="365"/>
      <c r="V16" s="365"/>
      <c r="W16" s="363"/>
      <c r="X16" s="357"/>
      <c r="Y16" s="362"/>
      <c r="Z16" s="362"/>
      <c r="AA16" s="362"/>
      <c r="AB16" s="362"/>
      <c r="AC16" s="362"/>
      <c r="AD16" s="362"/>
      <c r="AE16" s="362"/>
      <c r="AF16" s="363"/>
      <c r="AG16" s="397"/>
      <c r="AH16" s="357"/>
      <c r="AI16" s="362"/>
      <c r="AJ16" s="362"/>
      <c r="AK16" s="362"/>
      <c r="AL16" s="362"/>
      <c r="AM16" s="362"/>
      <c r="AN16" s="362"/>
      <c r="AO16" s="362"/>
      <c r="AP16" s="362"/>
      <c r="AQ16" s="364"/>
      <c r="AR16" s="396"/>
      <c r="AS16" s="398"/>
      <c r="AT16" s="50"/>
      <c r="AU16" s="734">
        <f t="shared" si="19"/>
        <v>0</v>
      </c>
      <c r="AV16" s="358">
        <f t="shared" si="20"/>
        <v>0</v>
      </c>
      <c r="AW16" s="365">
        <f t="shared" si="21"/>
        <v>0</v>
      </c>
      <c r="AX16" s="365">
        <f t="shared" si="22"/>
        <v>0</v>
      </c>
      <c r="AY16" s="365">
        <f t="shared" si="23"/>
        <v>0</v>
      </c>
      <c r="AZ16" s="365">
        <f t="shared" si="24"/>
        <v>0</v>
      </c>
      <c r="BA16" s="397">
        <f t="shared" si="25"/>
        <v>0</v>
      </c>
      <c r="BB16" s="357">
        <f t="shared" si="26"/>
        <v>0</v>
      </c>
      <c r="BC16" s="362">
        <f t="shared" si="9"/>
        <v>0</v>
      </c>
      <c r="BD16" s="362">
        <f t="shared" si="9"/>
        <v>0</v>
      </c>
      <c r="BE16" s="362">
        <f t="shared" si="9"/>
        <v>0</v>
      </c>
      <c r="BF16" s="362">
        <f t="shared" si="9"/>
        <v>0</v>
      </c>
      <c r="BG16" s="362">
        <f t="shared" si="9"/>
        <v>0</v>
      </c>
      <c r="BH16" s="362">
        <f t="shared" si="9"/>
        <v>0</v>
      </c>
      <c r="BI16" s="362">
        <f t="shared" si="9"/>
        <v>0</v>
      </c>
      <c r="BJ16" s="363">
        <f t="shared" si="9"/>
        <v>0</v>
      </c>
      <c r="BK16" s="397"/>
      <c r="BL16" s="365">
        <f t="shared" si="9"/>
        <v>0</v>
      </c>
      <c r="BM16" s="362">
        <f t="shared" si="10"/>
        <v>0</v>
      </c>
      <c r="BN16" s="362">
        <f t="shared" si="11"/>
        <v>0</v>
      </c>
      <c r="BO16" s="362">
        <f t="shared" si="12"/>
        <v>0</v>
      </c>
      <c r="BP16" s="362">
        <f t="shared" si="13"/>
        <v>0</v>
      </c>
      <c r="BQ16" s="362">
        <f t="shared" si="14"/>
        <v>0</v>
      </c>
      <c r="BR16" s="362">
        <f t="shared" si="15"/>
        <v>0</v>
      </c>
      <c r="BS16" s="362">
        <f t="shared" si="16"/>
        <v>0</v>
      </c>
      <c r="BT16" s="362">
        <f t="shared" si="17"/>
        <v>0</v>
      </c>
      <c r="BU16" s="364">
        <f t="shared" si="18"/>
        <v>0</v>
      </c>
    </row>
    <row r="17" spans="1:73" ht="15" customHeight="1" x14ac:dyDescent="0.3">
      <c r="B17" s="64"/>
      <c r="C17" s="65"/>
      <c r="D17" s="65"/>
      <c r="E17" s="65"/>
      <c r="F17" s="65"/>
      <c r="G17" s="66"/>
      <c r="H17" s="20"/>
      <c r="I17" s="20"/>
      <c r="J17" s="67"/>
      <c r="K17" s="40"/>
      <c r="L17" s="449"/>
      <c r="M17" s="449"/>
      <c r="N17" s="449"/>
      <c r="O17" s="450"/>
      <c r="P17" s="451"/>
      <c r="Q17" s="358"/>
      <c r="R17" s="358"/>
      <c r="S17" s="357"/>
      <c r="T17" s="365"/>
      <c r="U17" s="365"/>
      <c r="V17" s="365"/>
      <c r="W17" s="363"/>
      <c r="X17" s="357"/>
      <c r="Y17" s="362"/>
      <c r="Z17" s="362"/>
      <c r="AA17" s="362"/>
      <c r="AB17" s="362"/>
      <c r="AC17" s="362"/>
      <c r="AD17" s="362"/>
      <c r="AE17" s="362"/>
      <c r="AF17" s="363"/>
      <c r="AG17" s="397"/>
      <c r="AH17" s="357"/>
      <c r="AI17" s="362"/>
      <c r="AJ17" s="362"/>
      <c r="AK17" s="362"/>
      <c r="AL17" s="362"/>
      <c r="AM17" s="362"/>
      <c r="AN17" s="362"/>
      <c r="AO17" s="362"/>
      <c r="AP17" s="362"/>
      <c r="AQ17" s="364"/>
      <c r="AR17" s="396"/>
      <c r="AS17" s="398"/>
      <c r="AT17" s="73"/>
      <c r="AU17" s="734">
        <f t="shared" si="19"/>
        <v>0</v>
      </c>
      <c r="AV17" s="358">
        <f t="shared" si="20"/>
        <v>0</v>
      </c>
      <c r="AW17" s="365">
        <f t="shared" si="21"/>
        <v>0</v>
      </c>
      <c r="AX17" s="365">
        <f t="shared" si="22"/>
        <v>0</v>
      </c>
      <c r="AY17" s="365">
        <f t="shared" si="23"/>
        <v>0</v>
      </c>
      <c r="AZ17" s="365">
        <f t="shared" si="24"/>
        <v>0</v>
      </c>
      <c r="BA17" s="397">
        <f t="shared" si="25"/>
        <v>0</v>
      </c>
      <c r="BB17" s="357">
        <f t="shared" si="26"/>
        <v>0</v>
      </c>
      <c r="BC17" s="362">
        <f t="shared" si="9"/>
        <v>0</v>
      </c>
      <c r="BD17" s="362">
        <f t="shared" si="9"/>
        <v>0</v>
      </c>
      <c r="BE17" s="362">
        <f t="shared" si="9"/>
        <v>0</v>
      </c>
      <c r="BF17" s="362">
        <f t="shared" si="9"/>
        <v>0</v>
      </c>
      <c r="BG17" s="362">
        <f t="shared" si="9"/>
        <v>0</v>
      </c>
      <c r="BH17" s="362">
        <f t="shared" si="9"/>
        <v>0</v>
      </c>
      <c r="BI17" s="362">
        <f t="shared" si="9"/>
        <v>0</v>
      </c>
      <c r="BJ17" s="363">
        <f t="shared" si="9"/>
        <v>0</v>
      </c>
      <c r="BK17" s="397"/>
      <c r="BL17" s="365">
        <f t="shared" si="9"/>
        <v>0</v>
      </c>
      <c r="BM17" s="362">
        <f t="shared" si="10"/>
        <v>0</v>
      </c>
      <c r="BN17" s="362">
        <f t="shared" si="11"/>
        <v>0</v>
      </c>
      <c r="BO17" s="362">
        <f t="shared" si="12"/>
        <v>0</v>
      </c>
      <c r="BP17" s="362">
        <f t="shared" si="13"/>
        <v>0</v>
      </c>
      <c r="BQ17" s="362">
        <f t="shared" si="14"/>
        <v>0</v>
      </c>
      <c r="BR17" s="362">
        <f t="shared" si="15"/>
        <v>0</v>
      </c>
      <c r="BS17" s="362">
        <f t="shared" si="16"/>
        <v>0</v>
      </c>
      <c r="BT17" s="362">
        <f t="shared" si="17"/>
        <v>0</v>
      </c>
      <c r="BU17" s="364">
        <f t="shared" si="18"/>
        <v>0</v>
      </c>
    </row>
    <row r="18" spans="1:73" ht="15" customHeight="1" x14ac:dyDescent="0.3">
      <c r="B18" s="64"/>
      <c r="C18" s="65"/>
      <c r="D18" s="65"/>
      <c r="E18" s="65"/>
      <c r="F18" s="65"/>
      <c r="G18" s="66"/>
      <c r="H18" s="20"/>
      <c r="I18" s="20"/>
      <c r="J18" s="67"/>
      <c r="K18" s="40"/>
      <c r="L18" s="449"/>
      <c r="M18" s="449"/>
      <c r="N18" s="449"/>
      <c r="O18" s="450"/>
      <c r="P18" s="451"/>
      <c r="Q18" s="358"/>
      <c r="R18" s="358"/>
      <c r="S18" s="357"/>
      <c r="T18" s="365"/>
      <c r="U18" s="365"/>
      <c r="V18" s="365"/>
      <c r="W18" s="363"/>
      <c r="X18" s="357"/>
      <c r="Y18" s="362"/>
      <c r="Z18" s="362"/>
      <c r="AA18" s="362"/>
      <c r="AB18" s="362"/>
      <c r="AC18" s="362"/>
      <c r="AD18" s="362"/>
      <c r="AE18" s="362"/>
      <c r="AF18" s="363"/>
      <c r="AG18" s="397"/>
      <c r="AH18" s="357"/>
      <c r="AI18" s="362"/>
      <c r="AJ18" s="362"/>
      <c r="AK18" s="362"/>
      <c r="AL18" s="362"/>
      <c r="AM18" s="362"/>
      <c r="AN18" s="362"/>
      <c r="AO18" s="362"/>
      <c r="AP18" s="362"/>
      <c r="AQ18" s="364"/>
      <c r="AR18" s="396"/>
      <c r="AS18" s="398"/>
      <c r="AT18" s="73"/>
      <c r="AU18" s="734">
        <f t="shared" si="19"/>
        <v>0</v>
      </c>
      <c r="AV18" s="358">
        <f t="shared" si="20"/>
        <v>0</v>
      </c>
      <c r="AW18" s="365">
        <f t="shared" si="21"/>
        <v>0</v>
      </c>
      <c r="AX18" s="365">
        <f t="shared" si="22"/>
        <v>0</v>
      </c>
      <c r="AY18" s="365">
        <f t="shared" si="23"/>
        <v>0</v>
      </c>
      <c r="AZ18" s="365">
        <f t="shared" si="24"/>
        <v>0</v>
      </c>
      <c r="BA18" s="397">
        <f t="shared" si="25"/>
        <v>0</v>
      </c>
      <c r="BB18" s="357">
        <f t="shared" si="26"/>
        <v>0</v>
      </c>
      <c r="BC18" s="362">
        <f t="shared" si="9"/>
        <v>0</v>
      </c>
      <c r="BD18" s="362">
        <f t="shared" si="9"/>
        <v>0</v>
      </c>
      <c r="BE18" s="362">
        <f t="shared" si="9"/>
        <v>0</v>
      </c>
      <c r="BF18" s="362">
        <f t="shared" si="9"/>
        <v>0</v>
      </c>
      <c r="BG18" s="362">
        <f t="shared" si="9"/>
        <v>0</v>
      </c>
      <c r="BH18" s="362">
        <f t="shared" si="9"/>
        <v>0</v>
      </c>
      <c r="BI18" s="362">
        <f t="shared" si="9"/>
        <v>0</v>
      </c>
      <c r="BJ18" s="363">
        <f t="shared" si="9"/>
        <v>0</v>
      </c>
      <c r="BK18" s="397"/>
      <c r="BL18" s="365">
        <f t="shared" si="9"/>
        <v>0</v>
      </c>
      <c r="BM18" s="362">
        <f t="shared" si="10"/>
        <v>0</v>
      </c>
      <c r="BN18" s="362">
        <f t="shared" si="11"/>
        <v>0</v>
      </c>
      <c r="BO18" s="362">
        <f t="shared" si="12"/>
        <v>0</v>
      </c>
      <c r="BP18" s="362">
        <f t="shared" si="13"/>
        <v>0</v>
      </c>
      <c r="BQ18" s="362">
        <f t="shared" si="14"/>
        <v>0</v>
      </c>
      <c r="BR18" s="362">
        <f t="shared" si="15"/>
        <v>0</v>
      </c>
      <c r="BS18" s="362">
        <f t="shared" si="16"/>
        <v>0</v>
      </c>
      <c r="BT18" s="362">
        <f t="shared" si="17"/>
        <v>0</v>
      </c>
      <c r="BU18" s="364">
        <f t="shared" si="18"/>
        <v>0</v>
      </c>
    </row>
    <row r="19" spans="1:73" ht="15" customHeight="1" x14ac:dyDescent="0.3">
      <c r="B19" s="17"/>
      <c r="C19" s="18"/>
      <c r="D19" s="18"/>
      <c r="E19" s="18"/>
      <c r="F19" s="18"/>
      <c r="G19" s="19"/>
      <c r="H19" s="62"/>
      <c r="I19" s="62"/>
      <c r="J19" s="21"/>
      <c r="K19" s="40"/>
      <c r="L19" s="41"/>
      <c r="M19" s="41"/>
      <c r="N19" s="41"/>
      <c r="O19" s="42"/>
      <c r="P19" s="355"/>
      <c r="Q19" s="358"/>
      <c r="R19" s="358"/>
      <c r="S19" s="357"/>
      <c r="T19" s="365"/>
      <c r="U19" s="365"/>
      <c r="V19" s="365"/>
      <c r="W19" s="363"/>
      <c r="X19" s="357"/>
      <c r="Y19" s="362"/>
      <c r="Z19" s="362"/>
      <c r="AA19" s="362"/>
      <c r="AB19" s="362"/>
      <c r="AC19" s="362"/>
      <c r="AD19" s="362"/>
      <c r="AE19" s="362"/>
      <c r="AF19" s="363"/>
      <c r="AG19" s="397"/>
      <c r="AH19" s="357"/>
      <c r="AI19" s="362"/>
      <c r="AJ19" s="362"/>
      <c r="AK19" s="362"/>
      <c r="AL19" s="362"/>
      <c r="AM19" s="362"/>
      <c r="AN19" s="362"/>
      <c r="AO19" s="362"/>
      <c r="AP19" s="362"/>
      <c r="AQ19" s="364"/>
      <c r="AR19" s="396"/>
      <c r="AS19" s="398"/>
      <c r="AT19" s="50"/>
      <c r="AU19" s="734">
        <f t="shared" si="19"/>
        <v>0</v>
      </c>
      <c r="AV19" s="358">
        <f t="shared" si="20"/>
        <v>0</v>
      </c>
      <c r="AW19" s="365">
        <f t="shared" si="21"/>
        <v>0</v>
      </c>
      <c r="AX19" s="365">
        <f t="shared" si="22"/>
        <v>0</v>
      </c>
      <c r="AY19" s="365">
        <f t="shared" si="23"/>
        <v>0</v>
      </c>
      <c r="AZ19" s="365">
        <f t="shared" si="24"/>
        <v>0</v>
      </c>
      <c r="BA19" s="397">
        <f t="shared" si="25"/>
        <v>0</v>
      </c>
      <c r="BB19" s="357">
        <f t="shared" si="26"/>
        <v>0</v>
      </c>
      <c r="BC19" s="362">
        <f t="shared" si="9"/>
        <v>0</v>
      </c>
      <c r="BD19" s="362">
        <f t="shared" si="9"/>
        <v>0</v>
      </c>
      <c r="BE19" s="362">
        <f t="shared" si="9"/>
        <v>0</v>
      </c>
      <c r="BF19" s="362">
        <f t="shared" si="9"/>
        <v>0</v>
      </c>
      <c r="BG19" s="362">
        <f t="shared" si="9"/>
        <v>0</v>
      </c>
      <c r="BH19" s="362">
        <f t="shared" si="9"/>
        <v>0</v>
      </c>
      <c r="BI19" s="362">
        <f t="shared" si="9"/>
        <v>0</v>
      </c>
      <c r="BJ19" s="363">
        <f t="shared" si="9"/>
        <v>0</v>
      </c>
      <c r="BK19" s="397"/>
      <c r="BL19" s="365">
        <f t="shared" si="9"/>
        <v>0</v>
      </c>
      <c r="BM19" s="362">
        <f t="shared" si="10"/>
        <v>0</v>
      </c>
      <c r="BN19" s="362">
        <f t="shared" si="11"/>
        <v>0</v>
      </c>
      <c r="BO19" s="362">
        <f t="shared" si="12"/>
        <v>0</v>
      </c>
      <c r="BP19" s="362">
        <f t="shared" si="13"/>
        <v>0</v>
      </c>
      <c r="BQ19" s="362">
        <f t="shared" si="14"/>
        <v>0</v>
      </c>
      <c r="BR19" s="362">
        <f t="shared" si="15"/>
        <v>0</v>
      </c>
      <c r="BS19" s="362">
        <f t="shared" si="16"/>
        <v>0</v>
      </c>
      <c r="BT19" s="362">
        <f t="shared" si="17"/>
        <v>0</v>
      </c>
      <c r="BU19" s="364">
        <f t="shared" si="18"/>
        <v>0</v>
      </c>
    </row>
    <row r="20" spans="1:73" ht="15" customHeight="1" thickBot="1" x14ac:dyDescent="0.35">
      <c r="B20" s="452"/>
      <c r="C20" s="52"/>
      <c r="D20" s="85"/>
      <c r="E20" s="85"/>
      <c r="F20" s="85"/>
      <c r="G20" s="86"/>
      <c r="H20" s="87"/>
      <c r="I20" s="87"/>
      <c r="J20" s="88"/>
      <c r="K20" s="56"/>
      <c r="L20" s="57"/>
      <c r="M20" s="57"/>
      <c r="N20" s="57"/>
      <c r="O20" s="58"/>
      <c r="P20" s="366"/>
      <c r="Q20" s="382"/>
      <c r="R20" s="382"/>
      <c r="S20" s="381"/>
      <c r="T20" s="389"/>
      <c r="U20" s="389"/>
      <c r="V20" s="389"/>
      <c r="W20" s="387"/>
      <c r="X20" s="381"/>
      <c r="Y20" s="386"/>
      <c r="Z20" s="386"/>
      <c r="AA20" s="386"/>
      <c r="AB20" s="386"/>
      <c r="AC20" s="386"/>
      <c r="AD20" s="386"/>
      <c r="AE20" s="386"/>
      <c r="AF20" s="387"/>
      <c r="AG20" s="1281"/>
      <c r="AH20" s="399"/>
      <c r="AI20" s="402"/>
      <c r="AJ20" s="402"/>
      <c r="AK20" s="402"/>
      <c r="AL20" s="402"/>
      <c r="AM20" s="402"/>
      <c r="AN20" s="402"/>
      <c r="AO20" s="402"/>
      <c r="AP20" s="402"/>
      <c r="AQ20" s="405"/>
      <c r="AR20" s="401"/>
      <c r="AS20" s="406"/>
      <c r="AT20" s="407"/>
      <c r="AU20" s="801">
        <f t="shared" si="19"/>
        <v>0</v>
      </c>
      <c r="AV20" s="382">
        <f t="shared" si="20"/>
        <v>0</v>
      </c>
      <c r="AW20" s="400">
        <f t="shared" si="21"/>
        <v>0</v>
      </c>
      <c r="AX20" s="400">
        <f t="shared" si="22"/>
        <v>0</v>
      </c>
      <c r="AY20" s="400">
        <f t="shared" si="23"/>
        <v>0</v>
      </c>
      <c r="AZ20" s="400">
        <f t="shared" si="24"/>
        <v>0</v>
      </c>
      <c r="BA20" s="404">
        <f t="shared" si="25"/>
        <v>0</v>
      </c>
      <c r="BB20" s="399">
        <f t="shared" si="26"/>
        <v>0</v>
      </c>
      <c r="BC20" s="402">
        <f t="shared" si="9"/>
        <v>0</v>
      </c>
      <c r="BD20" s="402">
        <f t="shared" si="9"/>
        <v>0</v>
      </c>
      <c r="BE20" s="402">
        <f t="shared" si="9"/>
        <v>0</v>
      </c>
      <c r="BF20" s="402">
        <f t="shared" si="9"/>
        <v>0</v>
      </c>
      <c r="BG20" s="402">
        <f t="shared" si="9"/>
        <v>0</v>
      </c>
      <c r="BH20" s="402">
        <f t="shared" si="9"/>
        <v>0</v>
      </c>
      <c r="BI20" s="402">
        <f t="shared" si="9"/>
        <v>0</v>
      </c>
      <c r="BJ20" s="403">
        <f t="shared" si="9"/>
        <v>0</v>
      </c>
      <c r="BK20" s="404"/>
      <c r="BL20" s="400">
        <f t="shared" si="9"/>
        <v>0</v>
      </c>
      <c r="BM20" s="402">
        <f t="shared" si="10"/>
        <v>0</v>
      </c>
      <c r="BN20" s="402">
        <f t="shared" si="11"/>
        <v>0</v>
      </c>
      <c r="BO20" s="402">
        <f t="shared" si="12"/>
        <v>0</v>
      </c>
      <c r="BP20" s="402">
        <f t="shared" si="13"/>
        <v>0</v>
      </c>
      <c r="BQ20" s="402">
        <f t="shared" si="14"/>
        <v>0</v>
      </c>
      <c r="BR20" s="402">
        <f t="shared" si="15"/>
        <v>0</v>
      </c>
      <c r="BS20" s="402">
        <f t="shared" si="16"/>
        <v>0</v>
      </c>
      <c r="BT20" s="402">
        <f t="shared" si="17"/>
        <v>0</v>
      </c>
      <c r="BU20" s="405">
        <f t="shared" si="18"/>
        <v>0</v>
      </c>
    </row>
    <row r="21" spans="1:73" ht="15.75" thickBot="1" x14ac:dyDescent="0.35">
      <c r="B21" s="1847" t="s">
        <v>278</v>
      </c>
      <c r="C21" s="1848"/>
      <c r="D21" s="1848"/>
      <c r="E21" s="1848"/>
      <c r="F21" s="1848"/>
      <c r="G21" s="1848"/>
      <c r="H21" s="1848"/>
      <c r="I21" s="1848"/>
      <c r="J21" s="1848"/>
      <c r="K21" s="1848"/>
      <c r="L21" s="1848"/>
      <c r="M21" s="1848"/>
      <c r="N21" s="1848"/>
      <c r="O21" s="1848"/>
      <c r="P21" s="1848"/>
      <c r="Q21" s="1516"/>
      <c r="R21" s="1516"/>
      <c r="S21" s="1516"/>
      <c r="T21" s="1516"/>
      <c r="U21" s="1516"/>
      <c r="V21" s="1516"/>
      <c r="W21" s="1516"/>
      <c r="X21" s="1516"/>
      <c r="Y21" s="1516"/>
      <c r="Z21" s="1516"/>
      <c r="AA21" s="1516"/>
      <c r="AB21" s="1516"/>
      <c r="AC21" s="1516"/>
      <c r="AD21" s="1516"/>
      <c r="AE21" s="1516"/>
      <c r="AF21" s="1516"/>
      <c r="AG21" s="1516"/>
      <c r="AH21" s="1516"/>
      <c r="AI21" s="1516"/>
      <c r="AJ21" s="1516"/>
      <c r="AK21" s="1516"/>
      <c r="AL21" s="1516"/>
      <c r="AM21" s="1516"/>
      <c r="AN21" s="1516"/>
      <c r="AO21" s="1516"/>
      <c r="AP21" s="1516"/>
      <c r="AQ21" s="1516"/>
      <c r="AR21" s="1516"/>
      <c r="AS21" s="1516"/>
      <c r="AT21" s="1516"/>
      <c r="AU21" s="1516"/>
      <c r="AV21" s="1516"/>
      <c r="AW21" s="1516"/>
      <c r="AX21" s="1516"/>
      <c r="AY21" s="1516"/>
      <c r="AZ21" s="1516"/>
      <c r="BA21" s="1516"/>
      <c r="BB21" s="1394"/>
      <c r="BC21" s="1394"/>
      <c r="BD21" s="1394"/>
      <c r="BE21" s="1394"/>
      <c r="BF21" s="1394"/>
      <c r="BG21" s="1394"/>
      <c r="BH21" s="1394"/>
      <c r="BI21" s="1394"/>
      <c r="BJ21" s="1394"/>
      <c r="BK21" s="1141"/>
      <c r="BL21" s="1260"/>
      <c r="BM21" s="1260"/>
      <c r="BN21" s="1260"/>
      <c r="BO21" s="1260"/>
      <c r="BP21" s="1260"/>
      <c r="BQ21" s="1260"/>
      <c r="BR21" s="1260"/>
      <c r="BS21" s="1260"/>
      <c r="BT21" s="1260"/>
      <c r="BU21" s="1141"/>
    </row>
    <row r="22" spans="1:73" ht="15" customHeight="1" x14ac:dyDescent="0.3">
      <c r="B22" s="17" t="s">
        <v>61</v>
      </c>
      <c r="C22" s="18" t="s">
        <v>62</v>
      </c>
      <c r="D22" s="18"/>
      <c r="E22" s="18"/>
      <c r="F22" s="18"/>
      <c r="G22" s="19">
        <v>41032</v>
      </c>
      <c r="H22" s="62"/>
      <c r="I22" s="62"/>
      <c r="J22" s="21">
        <v>450</v>
      </c>
      <c r="K22" s="22" t="s">
        <v>63</v>
      </c>
      <c r="L22" s="23" t="s">
        <v>64</v>
      </c>
      <c r="M22" s="23" t="s">
        <v>3</v>
      </c>
      <c r="N22" s="23"/>
      <c r="O22" s="24"/>
      <c r="P22" s="368" t="s">
        <v>65</v>
      </c>
      <c r="Q22" s="351">
        <v>401</v>
      </c>
      <c r="R22" s="351">
        <v>751</v>
      </c>
      <c r="S22" s="32">
        <v>0.11</v>
      </c>
      <c r="T22" s="32">
        <v>2</v>
      </c>
      <c r="U22" s="32">
        <v>401</v>
      </c>
      <c r="V22" s="32">
        <v>401</v>
      </c>
      <c r="W22" s="390">
        <v>401</v>
      </c>
      <c r="X22" s="47"/>
      <c r="Y22" s="391"/>
      <c r="Z22" s="391"/>
      <c r="AA22" s="391"/>
      <c r="AB22" s="391"/>
      <c r="AC22" s="391"/>
      <c r="AD22" s="391"/>
      <c r="AE22" s="391"/>
      <c r="AF22" s="353"/>
      <c r="AG22" s="31"/>
      <c r="AH22" s="47"/>
      <c r="AI22" s="391"/>
      <c r="AJ22" s="391"/>
      <c r="AK22" s="391"/>
      <c r="AL22" s="391"/>
      <c r="AM22" s="391"/>
      <c r="AN22" s="391"/>
      <c r="AO22" s="391"/>
      <c r="AP22" s="391"/>
      <c r="AQ22" s="393"/>
      <c r="AR22" s="390"/>
      <c r="AS22" s="408"/>
      <c r="AT22" s="395">
        <v>0.5</v>
      </c>
      <c r="AU22" s="729">
        <f t="shared" ref="AU22:BA23" si="27">IFERROR(Q22*$AT22,"&lt;")</f>
        <v>200.5</v>
      </c>
      <c r="AV22" s="351">
        <f t="shared" si="27"/>
        <v>375.5</v>
      </c>
      <c r="AW22" s="32">
        <f t="shared" si="27"/>
        <v>5.5E-2</v>
      </c>
      <c r="AX22" s="32">
        <f t="shared" si="27"/>
        <v>1</v>
      </c>
      <c r="AY22" s="32">
        <f t="shared" si="27"/>
        <v>200.5</v>
      </c>
      <c r="AZ22" s="32">
        <f t="shared" si="27"/>
        <v>200.5</v>
      </c>
      <c r="BA22" s="390">
        <f t="shared" si="27"/>
        <v>200.5</v>
      </c>
      <c r="BB22" s="47">
        <f t="shared" si="26"/>
        <v>0</v>
      </c>
      <c r="BC22" s="391"/>
      <c r="BD22" s="391"/>
      <c r="BE22" s="391"/>
      <c r="BF22" s="391"/>
      <c r="BG22" s="391"/>
      <c r="BH22" s="391"/>
      <c r="BI22" s="391"/>
      <c r="BJ22" s="392"/>
      <c r="BK22" s="48"/>
      <c r="BL22" s="32">
        <f t="shared" si="9"/>
        <v>0</v>
      </c>
      <c r="BM22" s="391">
        <f t="shared" ref="BM22:BU23" si="28">IFERROR(AI22*$AT22,"&lt;")</f>
        <v>0</v>
      </c>
      <c r="BN22" s="391">
        <f t="shared" si="28"/>
        <v>0</v>
      </c>
      <c r="BO22" s="391">
        <f t="shared" si="28"/>
        <v>0</v>
      </c>
      <c r="BP22" s="391">
        <f t="shared" si="28"/>
        <v>0</v>
      </c>
      <c r="BQ22" s="391">
        <f t="shared" si="28"/>
        <v>0</v>
      </c>
      <c r="BR22" s="391">
        <f t="shared" si="28"/>
        <v>0</v>
      </c>
      <c r="BS22" s="391">
        <f t="shared" si="28"/>
        <v>0</v>
      </c>
      <c r="BT22" s="391">
        <f t="shared" si="28"/>
        <v>0</v>
      </c>
      <c r="BU22" s="393">
        <f t="shared" si="28"/>
        <v>0</v>
      </c>
    </row>
    <row r="23" spans="1:73" ht="15" customHeight="1" thickBot="1" x14ac:dyDescent="0.35">
      <c r="B23" s="84"/>
      <c r="C23" s="85"/>
      <c r="D23" s="85"/>
      <c r="E23" s="85"/>
      <c r="F23" s="85"/>
      <c r="G23" s="86"/>
      <c r="H23" s="87"/>
      <c r="I23" s="87"/>
      <c r="J23" s="88"/>
      <c r="K23" s="56"/>
      <c r="L23" s="57"/>
      <c r="M23" s="57"/>
      <c r="N23" s="57"/>
      <c r="O23" s="58"/>
      <c r="P23" s="366"/>
      <c r="Q23" s="382"/>
      <c r="R23" s="382"/>
      <c r="S23" s="400"/>
      <c r="T23" s="400"/>
      <c r="U23" s="400"/>
      <c r="V23" s="400"/>
      <c r="W23" s="401"/>
      <c r="X23" s="399"/>
      <c r="Y23" s="402"/>
      <c r="Z23" s="402"/>
      <c r="AA23" s="402"/>
      <c r="AB23" s="402"/>
      <c r="AC23" s="402"/>
      <c r="AD23" s="402"/>
      <c r="AE23" s="402"/>
      <c r="AF23" s="387"/>
      <c r="AG23" s="1281"/>
      <c r="AH23" s="399"/>
      <c r="AI23" s="402"/>
      <c r="AJ23" s="402"/>
      <c r="AK23" s="402"/>
      <c r="AL23" s="402"/>
      <c r="AM23" s="402"/>
      <c r="AN23" s="402"/>
      <c r="AO23" s="402"/>
      <c r="AP23" s="402"/>
      <c r="AQ23" s="405"/>
      <c r="AR23" s="401"/>
      <c r="AS23" s="409"/>
      <c r="AT23" s="407"/>
      <c r="AU23" s="801">
        <f t="shared" si="27"/>
        <v>0</v>
      </c>
      <c r="AV23" s="382">
        <f t="shared" si="27"/>
        <v>0</v>
      </c>
      <c r="AW23" s="400">
        <f t="shared" si="27"/>
        <v>0</v>
      </c>
      <c r="AX23" s="400">
        <f t="shared" si="27"/>
        <v>0</v>
      </c>
      <c r="AY23" s="400">
        <f t="shared" si="27"/>
        <v>0</v>
      </c>
      <c r="AZ23" s="400">
        <f t="shared" si="27"/>
        <v>0</v>
      </c>
      <c r="BA23" s="401">
        <f t="shared" si="27"/>
        <v>0</v>
      </c>
      <c r="BB23" s="399">
        <f t="shared" si="26"/>
        <v>0</v>
      </c>
      <c r="BC23" s="402"/>
      <c r="BD23" s="402"/>
      <c r="BE23" s="402"/>
      <c r="BF23" s="402"/>
      <c r="BG23" s="402"/>
      <c r="BH23" s="402"/>
      <c r="BI23" s="402"/>
      <c r="BJ23" s="403"/>
      <c r="BK23" s="404"/>
      <c r="BL23" s="400">
        <f t="shared" si="9"/>
        <v>0</v>
      </c>
      <c r="BM23" s="402">
        <f t="shared" si="28"/>
        <v>0</v>
      </c>
      <c r="BN23" s="402">
        <f t="shared" si="28"/>
        <v>0</v>
      </c>
      <c r="BO23" s="402">
        <f t="shared" si="28"/>
        <v>0</v>
      </c>
      <c r="BP23" s="402">
        <f t="shared" si="28"/>
        <v>0</v>
      </c>
      <c r="BQ23" s="402">
        <f t="shared" si="28"/>
        <v>0</v>
      </c>
      <c r="BR23" s="402">
        <f t="shared" si="28"/>
        <v>0</v>
      </c>
      <c r="BS23" s="402">
        <f t="shared" si="28"/>
        <v>0</v>
      </c>
      <c r="BT23" s="402">
        <f t="shared" si="28"/>
        <v>0</v>
      </c>
      <c r="BU23" s="405">
        <f t="shared" si="28"/>
        <v>0</v>
      </c>
    </row>
    <row r="24" spans="1:73" ht="15.75" thickBot="1" x14ac:dyDescent="0.35">
      <c r="B24" s="1847" t="s">
        <v>278</v>
      </c>
      <c r="C24" s="1848"/>
      <c r="D24" s="1848"/>
      <c r="E24" s="1848"/>
      <c r="F24" s="1848"/>
      <c r="G24" s="1848"/>
      <c r="H24" s="1848"/>
      <c r="I24" s="1848"/>
      <c r="J24" s="1848"/>
      <c r="K24" s="1848"/>
      <c r="L24" s="1848"/>
      <c r="M24" s="1848"/>
      <c r="N24" s="1848"/>
      <c r="O24" s="1848"/>
      <c r="P24" s="1848"/>
      <c r="Q24" s="1516"/>
      <c r="R24" s="1516"/>
      <c r="S24" s="1516"/>
      <c r="T24" s="1516"/>
      <c r="U24" s="1516"/>
      <c r="V24" s="1516"/>
      <c r="W24" s="1516"/>
      <c r="X24" s="1516"/>
      <c r="Y24" s="1516"/>
      <c r="Z24" s="1516"/>
      <c r="AA24" s="1516"/>
      <c r="AB24" s="1516"/>
      <c r="AC24" s="1516"/>
      <c r="AD24" s="1516"/>
      <c r="AE24" s="1516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  <c r="AU24" s="1516"/>
      <c r="AV24" s="1516"/>
      <c r="AW24" s="1516"/>
      <c r="AX24" s="1516"/>
      <c r="AY24" s="1516"/>
      <c r="AZ24" s="1516"/>
      <c r="BA24" s="1516"/>
      <c r="BB24" s="1394"/>
      <c r="BC24" s="1394"/>
      <c r="BD24" s="1394"/>
      <c r="BE24" s="1394"/>
      <c r="BF24" s="1394"/>
      <c r="BG24" s="1394"/>
      <c r="BH24" s="1394"/>
      <c r="BI24" s="1394"/>
      <c r="BJ24" s="1394"/>
      <c r="BK24" s="1141"/>
      <c r="BL24" s="1260"/>
      <c r="BM24" s="1260"/>
      <c r="BN24" s="1260"/>
      <c r="BO24" s="1260"/>
      <c r="BP24" s="1260"/>
      <c r="BQ24" s="1260"/>
      <c r="BR24" s="1260"/>
      <c r="BS24" s="1260"/>
      <c r="BT24" s="1260"/>
      <c r="BU24" s="1141"/>
    </row>
    <row r="25" spans="1:73" ht="15" customHeight="1" x14ac:dyDescent="0.3">
      <c r="B25" s="342"/>
      <c r="C25" s="343"/>
      <c r="D25" s="343"/>
      <c r="E25" s="343"/>
      <c r="F25" s="343"/>
      <c r="G25" s="344"/>
      <c r="H25" s="625"/>
      <c r="I25" s="625"/>
      <c r="J25" s="482"/>
      <c r="K25" s="347"/>
      <c r="L25" s="348"/>
      <c r="M25" s="348"/>
      <c r="N25" s="348"/>
      <c r="O25" s="626"/>
      <c r="P25" s="346"/>
      <c r="Q25" s="351"/>
      <c r="R25" s="351"/>
      <c r="S25" s="30"/>
      <c r="T25" s="30"/>
      <c r="U25" s="30"/>
      <c r="V25" s="30"/>
      <c r="W25" s="628"/>
      <c r="X25" s="29"/>
      <c r="Y25" s="352"/>
      <c r="Z25" s="352"/>
      <c r="AA25" s="352"/>
      <c r="AB25" s="352"/>
      <c r="AC25" s="352"/>
      <c r="AD25" s="352"/>
      <c r="AE25" s="352"/>
      <c r="AF25" s="353"/>
      <c r="AG25" s="31"/>
      <c r="AH25" s="29"/>
      <c r="AI25" s="352"/>
      <c r="AJ25" s="352"/>
      <c r="AK25" s="352"/>
      <c r="AL25" s="352"/>
      <c r="AM25" s="352"/>
      <c r="AN25" s="352"/>
      <c r="AO25" s="352"/>
      <c r="AP25" s="352"/>
      <c r="AQ25" s="354"/>
      <c r="AR25" s="646"/>
      <c r="AS25" s="647"/>
      <c r="AT25" s="34"/>
      <c r="AU25" s="646">
        <f>R25*$AT$26</f>
        <v>0</v>
      </c>
      <c r="AV25" s="351"/>
      <c r="AW25" s="30">
        <f t="shared" ref="AW25:BA26" si="29">S25*$AT$26</f>
        <v>0</v>
      </c>
      <c r="AX25" s="30">
        <f t="shared" si="29"/>
        <v>0</v>
      </c>
      <c r="AY25" s="30">
        <f t="shared" si="29"/>
        <v>0</v>
      </c>
      <c r="AZ25" s="30">
        <f t="shared" si="29"/>
        <v>0</v>
      </c>
      <c r="BA25" s="31">
        <f t="shared" si="29"/>
        <v>0</v>
      </c>
      <c r="BB25" s="29">
        <f t="shared" ref="BB25" si="30">IFERROR(X25*$AT25,"&lt;")</f>
        <v>0</v>
      </c>
      <c r="BC25" s="352"/>
      <c r="BD25" s="352"/>
      <c r="BE25" s="352"/>
      <c r="BF25" s="352"/>
      <c r="BG25" s="352"/>
      <c r="BH25" s="352"/>
      <c r="BI25" s="352"/>
      <c r="BJ25" s="353"/>
      <c r="BK25" s="31"/>
      <c r="BL25" s="30">
        <f t="shared" ref="BL25:BL26" si="31">IFERROR(AH25*$AT25,"&lt;")</f>
        <v>0</v>
      </c>
      <c r="BM25" s="352">
        <f t="shared" ref="BM25:BM26" si="32">IFERROR(AI25*$AT25,"&lt;")</f>
        <v>0</v>
      </c>
      <c r="BN25" s="352">
        <f t="shared" ref="BN25:BN26" si="33">IFERROR(AJ25*$AT25,"&lt;")</f>
        <v>0</v>
      </c>
      <c r="BO25" s="352">
        <f t="shared" ref="BO25:BO26" si="34">IFERROR(AK25*$AT25,"&lt;")</f>
        <v>0</v>
      </c>
      <c r="BP25" s="352">
        <f t="shared" ref="BP25:BP26" si="35">IFERROR(AL25*$AT25,"&lt;")</f>
        <v>0</v>
      </c>
      <c r="BQ25" s="352">
        <f t="shared" ref="BQ25:BQ26" si="36">IFERROR(AM25*$AT25,"&lt;")</f>
        <v>0</v>
      </c>
      <c r="BR25" s="352">
        <f t="shared" ref="BR25:BR26" si="37">IFERROR(AN25*$AT25,"&lt;")</f>
        <v>0</v>
      </c>
      <c r="BS25" s="352">
        <f t="shared" ref="BS25:BS26" si="38">IFERROR(AO25*$AT25,"&lt;")</f>
        <v>0</v>
      </c>
      <c r="BT25" s="352">
        <f t="shared" ref="BT25:BT26" si="39">IFERROR(AP25*$AT25,"&lt;")</f>
        <v>0</v>
      </c>
      <c r="BU25" s="354">
        <f t="shared" ref="BU25:BU26" si="40">IFERROR(AQ25*$AT25,"&lt;")</f>
        <v>0</v>
      </c>
    </row>
    <row r="26" spans="1:73" ht="15" customHeight="1" thickBot="1" x14ac:dyDescent="0.35">
      <c r="B26" s="504"/>
      <c r="C26" s="505"/>
      <c r="D26" s="505"/>
      <c r="E26" s="505"/>
      <c r="F26" s="505"/>
      <c r="G26" s="374"/>
      <c r="H26" s="375"/>
      <c r="I26" s="375"/>
      <c r="J26" s="506"/>
      <c r="K26" s="377"/>
      <c r="L26" s="378"/>
      <c r="M26" s="378"/>
      <c r="N26" s="378"/>
      <c r="O26" s="620"/>
      <c r="P26" s="376"/>
      <c r="Q26" s="634"/>
      <c r="R26" s="634"/>
      <c r="S26" s="79"/>
      <c r="T26" s="79"/>
      <c r="U26" s="79"/>
      <c r="V26" s="79"/>
      <c r="W26" s="622"/>
      <c r="X26" s="78"/>
      <c r="Y26" s="635"/>
      <c r="Z26" s="635"/>
      <c r="AA26" s="635"/>
      <c r="AB26" s="635"/>
      <c r="AC26" s="635"/>
      <c r="AD26" s="635"/>
      <c r="AE26" s="635"/>
      <c r="AF26" s="637"/>
      <c r="AG26" s="80"/>
      <c r="AH26" s="78"/>
      <c r="AI26" s="635"/>
      <c r="AJ26" s="635"/>
      <c r="AK26" s="635"/>
      <c r="AL26" s="635"/>
      <c r="AM26" s="635"/>
      <c r="AN26" s="635"/>
      <c r="AO26" s="635"/>
      <c r="AP26" s="635"/>
      <c r="AQ26" s="636"/>
      <c r="AR26" s="743"/>
      <c r="AS26" s="1276"/>
      <c r="AT26" s="624"/>
      <c r="AU26" s="743">
        <f>R26*$AT$26</f>
        <v>0</v>
      </c>
      <c r="AV26" s="634"/>
      <c r="AW26" s="79">
        <f t="shared" si="29"/>
        <v>0</v>
      </c>
      <c r="AX26" s="79">
        <f t="shared" si="29"/>
        <v>0</v>
      </c>
      <c r="AY26" s="79">
        <f t="shared" si="29"/>
        <v>0</v>
      </c>
      <c r="AZ26" s="79">
        <f t="shared" si="29"/>
        <v>0</v>
      </c>
      <c r="BA26" s="80">
        <f t="shared" si="29"/>
        <v>0</v>
      </c>
      <c r="BB26" s="78">
        <f t="shared" si="26"/>
        <v>0</v>
      </c>
      <c r="BC26" s="635"/>
      <c r="BD26" s="635"/>
      <c r="BE26" s="635"/>
      <c r="BF26" s="635"/>
      <c r="BG26" s="635"/>
      <c r="BH26" s="635"/>
      <c r="BI26" s="635"/>
      <c r="BJ26" s="637"/>
      <c r="BK26" s="80"/>
      <c r="BL26" s="79">
        <f t="shared" si="31"/>
        <v>0</v>
      </c>
      <c r="BM26" s="635">
        <f t="shared" si="32"/>
        <v>0</v>
      </c>
      <c r="BN26" s="635">
        <f t="shared" si="33"/>
        <v>0</v>
      </c>
      <c r="BO26" s="635">
        <f t="shared" si="34"/>
        <v>0</v>
      </c>
      <c r="BP26" s="635">
        <f t="shared" si="35"/>
        <v>0</v>
      </c>
      <c r="BQ26" s="635">
        <f t="shared" si="36"/>
        <v>0</v>
      </c>
      <c r="BR26" s="635">
        <f t="shared" si="37"/>
        <v>0</v>
      </c>
      <c r="BS26" s="635">
        <f t="shared" si="38"/>
        <v>0</v>
      </c>
      <c r="BT26" s="635">
        <f t="shared" si="39"/>
        <v>0</v>
      </c>
      <c r="BU26" s="636">
        <f t="shared" si="40"/>
        <v>0</v>
      </c>
    </row>
    <row r="27" spans="1:73" ht="18" x14ac:dyDescent="0.35">
      <c r="B27" s="639" t="s">
        <v>66</v>
      </c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640"/>
      <c r="N27" s="640"/>
      <c r="O27" s="640"/>
      <c r="P27" s="641"/>
      <c r="Q27" s="641"/>
      <c r="R27" s="641"/>
      <c r="S27" s="641"/>
      <c r="T27" s="641"/>
      <c r="U27" s="641"/>
      <c r="V27" s="641"/>
      <c r="W27" s="641"/>
      <c r="X27" s="641"/>
      <c r="Y27" s="641"/>
      <c r="Z27" s="641"/>
      <c r="AA27" s="641"/>
      <c r="AB27" s="641"/>
      <c r="AC27" s="641"/>
      <c r="AD27" s="641"/>
      <c r="AE27" s="641"/>
      <c r="AF27" s="641"/>
      <c r="AG27" s="641"/>
      <c r="AH27" s="641"/>
      <c r="AI27" s="641"/>
      <c r="AJ27" s="641"/>
      <c r="AK27" s="641"/>
      <c r="AL27" s="641"/>
      <c r="AM27" s="641"/>
      <c r="AN27" s="641"/>
      <c r="AO27" s="641"/>
      <c r="AP27" s="641"/>
      <c r="AQ27" s="641"/>
      <c r="AR27" s="641"/>
      <c r="AS27" s="641"/>
      <c r="AT27" s="640"/>
      <c r="AU27" s="641"/>
      <c r="AV27" s="641"/>
      <c r="AW27" s="641"/>
      <c r="AX27" s="641"/>
      <c r="AY27" s="641"/>
      <c r="AZ27" s="641"/>
      <c r="BA27" s="641"/>
      <c r="BB27" s="641"/>
      <c r="BC27" s="641"/>
      <c r="BD27" s="641"/>
      <c r="BE27" s="641"/>
      <c r="BF27" s="641"/>
      <c r="BG27" s="641"/>
      <c r="BH27" s="641"/>
      <c r="BI27" s="641"/>
      <c r="BJ27" s="641"/>
      <c r="BK27" s="641"/>
      <c r="BL27" s="641"/>
      <c r="BM27" s="641"/>
      <c r="BN27" s="641"/>
      <c r="BO27" s="641"/>
      <c r="BP27" s="641"/>
      <c r="BQ27" s="641"/>
      <c r="BR27" s="641"/>
      <c r="BS27" s="641"/>
      <c r="BT27" s="641"/>
      <c r="BU27" s="641"/>
    </row>
    <row r="28" spans="1:73" ht="9.75" customHeight="1" x14ac:dyDescent="0.3">
      <c r="P28" s="230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433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232"/>
      <c r="BN28" s="232"/>
      <c r="BO28" s="232"/>
      <c r="BP28" s="232"/>
      <c r="BQ28" s="232"/>
      <c r="BR28" s="232"/>
      <c r="BS28" s="232"/>
      <c r="BT28" s="232"/>
      <c r="BU28" s="232"/>
    </row>
    <row r="29" spans="1:73" x14ac:dyDescent="0.3">
      <c r="A29" s="433"/>
      <c r="B29" s="332" t="s">
        <v>578</v>
      </c>
      <c r="C29" s="332"/>
      <c r="D29" s="332"/>
      <c r="E29" s="332"/>
      <c r="F29" s="332"/>
      <c r="G29" s="332"/>
      <c r="H29" s="332"/>
      <c r="I29" s="332"/>
      <c r="J29" s="332"/>
      <c r="K29" s="175"/>
      <c r="L29" s="175"/>
      <c r="M29" s="175"/>
      <c r="N29" s="175"/>
      <c r="O29" s="175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230"/>
      <c r="AT29" s="433"/>
      <c r="AU29" s="230"/>
      <c r="AV29" s="230"/>
      <c r="AW29" s="230"/>
      <c r="AX29" s="230"/>
      <c r="AY29" s="230"/>
      <c r="AZ29" s="230"/>
      <c r="BA29" s="230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</row>
    <row r="30" spans="1:73" x14ac:dyDescent="0.3">
      <c r="A30" s="433"/>
      <c r="B30" s="1828" t="s">
        <v>579</v>
      </c>
      <c r="C30" s="1828"/>
      <c r="D30" s="1828"/>
      <c r="E30" s="1828"/>
      <c r="F30" s="1828"/>
      <c r="G30" s="1828"/>
      <c r="H30" s="1828"/>
      <c r="I30" s="1828"/>
      <c r="J30" s="1828"/>
      <c r="K30" s="1828"/>
      <c r="L30" s="1828"/>
      <c r="M30" s="1828"/>
      <c r="N30" s="1828"/>
      <c r="O30" s="1828"/>
      <c r="P30" s="1828"/>
      <c r="Q30" s="1828"/>
      <c r="R30" s="1828"/>
      <c r="S30" s="1828"/>
      <c r="T30" s="1828"/>
      <c r="U30" s="1828"/>
      <c r="V30" s="1828"/>
      <c r="W30" s="1828"/>
      <c r="X30" s="616"/>
      <c r="Y30" s="616"/>
      <c r="Z30" s="616"/>
      <c r="AA30" s="616"/>
      <c r="AB30" s="616"/>
      <c r="AC30" s="616"/>
      <c r="AD30" s="616"/>
      <c r="AE30" s="616"/>
      <c r="AF30" s="616"/>
      <c r="AG30" s="616"/>
      <c r="AH30" s="616"/>
      <c r="AI30" s="616"/>
      <c r="AJ30" s="616"/>
      <c r="AK30" s="616"/>
      <c r="AL30" s="616"/>
      <c r="AM30" s="616"/>
      <c r="AN30" s="616"/>
      <c r="AO30" s="616"/>
      <c r="AP30" s="616"/>
      <c r="AQ30" s="616"/>
      <c r="AR30" s="616"/>
      <c r="AS30" s="230"/>
      <c r="AT30" s="433"/>
      <c r="AU30" s="230"/>
      <c r="AV30" s="230"/>
      <c r="AW30" s="230"/>
      <c r="AX30" s="230"/>
      <c r="AY30" s="230"/>
      <c r="AZ30" s="230"/>
      <c r="BA30" s="230"/>
      <c r="BB30" s="616"/>
      <c r="BC30" s="616"/>
      <c r="BD30" s="616"/>
      <c r="BE30" s="616"/>
      <c r="BF30" s="616"/>
      <c r="BG30" s="616"/>
      <c r="BH30" s="616"/>
      <c r="BI30" s="616"/>
      <c r="BJ30" s="616"/>
      <c r="BK30" s="616"/>
      <c r="BL30" s="616"/>
      <c r="BM30" s="616"/>
      <c r="BN30" s="616"/>
      <c r="BO30" s="616"/>
      <c r="BP30" s="616"/>
      <c r="BQ30" s="616"/>
      <c r="BR30" s="616"/>
      <c r="BS30" s="616"/>
      <c r="BT30" s="616"/>
      <c r="BU30" s="616"/>
    </row>
    <row r="31" spans="1:73" x14ac:dyDescent="0.3">
      <c r="A31" s="433"/>
      <c r="B31" s="332" t="s">
        <v>581</v>
      </c>
      <c r="C31" s="332"/>
      <c r="D31" s="332"/>
      <c r="E31" s="332"/>
      <c r="F31" s="332"/>
      <c r="G31" s="332"/>
      <c r="H31" s="332"/>
      <c r="I31" s="332"/>
      <c r="J31" s="332"/>
      <c r="AS31" s="230"/>
      <c r="AT31" s="433"/>
      <c r="AU31" s="230"/>
      <c r="AV31" s="230"/>
      <c r="AW31" s="230"/>
      <c r="AX31" s="230"/>
      <c r="AY31" s="230"/>
      <c r="AZ31" s="230"/>
      <c r="BA31" s="230"/>
    </row>
    <row r="32" spans="1:73" x14ac:dyDescent="0.3">
      <c r="A32" s="433"/>
      <c r="B32" s="332" t="s">
        <v>611</v>
      </c>
      <c r="C32" s="332"/>
      <c r="D32" s="332"/>
      <c r="E32" s="332"/>
      <c r="F32" s="332"/>
      <c r="G32" s="332"/>
      <c r="H32" s="332"/>
      <c r="I32" s="332"/>
      <c r="J32" s="332"/>
      <c r="AS32" s="230"/>
      <c r="AT32" s="433"/>
      <c r="AU32" s="230"/>
      <c r="AV32" s="230"/>
      <c r="AW32" s="230"/>
      <c r="AX32" s="230"/>
      <c r="AY32" s="230"/>
      <c r="AZ32" s="230"/>
      <c r="BA32" s="230"/>
    </row>
    <row r="33" spans="2:74" s="175" customFormat="1" x14ac:dyDescent="0.3">
      <c r="B33" s="332" t="s">
        <v>610</v>
      </c>
      <c r="C33" s="332"/>
      <c r="D33" s="332"/>
      <c r="E33" s="332"/>
      <c r="F33" s="332"/>
      <c r="G33" s="332"/>
      <c r="H33" s="332"/>
      <c r="I33" s="332"/>
      <c r="J33" s="332"/>
      <c r="K33" s="181"/>
      <c r="L33" s="181"/>
      <c r="M33" s="181"/>
      <c r="N33" s="181"/>
      <c r="O33" s="181"/>
      <c r="P33" s="181"/>
      <c r="Q33" s="1828"/>
      <c r="R33" s="1829"/>
      <c r="S33" s="1829"/>
      <c r="T33" s="1829"/>
      <c r="U33" s="1829"/>
      <c r="V33" s="1829"/>
      <c r="W33" s="1829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/>
      <c r="AM33" s="181"/>
      <c r="AN33" s="181"/>
      <c r="AO33" s="181"/>
      <c r="AP33" s="181"/>
      <c r="AQ33" s="181"/>
      <c r="AR33" s="181"/>
      <c r="AS33" s="179"/>
      <c r="AU33" s="179"/>
      <c r="AV33" s="179"/>
      <c r="AW33" s="179"/>
      <c r="AX33" s="179"/>
      <c r="AY33" s="179"/>
      <c r="AZ33" s="179"/>
      <c r="BA33" s="179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  <c r="BS33" s="181"/>
      <c r="BT33" s="181"/>
      <c r="BU33" s="181"/>
    </row>
    <row r="34" spans="2:74" s="175" customFormat="1" ht="13.5" x14ac:dyDescent="0.3">
      <c r="B34" s="332" t="s">
        <v>580</v>
      </c>
      <c r="AS34" s="434"/>
    </row>
    <row r="35" spans="2:74" s="175" customFormat="1" ht="13.5" x14ac:dyDescent="0.3">
      <c r="AS35" s="434"/>
    </row>
    <row r="36" spans="2:74" s="175" customFormat="1" ht="13.5" hidden="1" x14ac:dyDescent="0.3">
      <c r="H36" s="175" t="s">
        <v>255</v>
      </c>
      <c r="I36" s="175" t="s">
        <v>261</v>
      </c>
      <c r="L36" s="175" t="s">
        <v>64</v>
      </c>
      <c r="O36" s="175" t="s">
        <v>283</v>
      </c>
      <c r="AS36" s="434"/>
    </row>
    <row r="37" spans="2:74" s="175" customFormat="1" ht="13.5" hidden="1" x14ac:dyDescent="0.3">
      <c r="F37" s="175" t="s">
        <v>623</v>
      </c>
      <c r="H37" s="175" t="s">
        <v>256</v>
      </c>
      <c r="I37" s="175" t="s">
        <v>262</v>
      </c>
      <c r="L37" s="175" t="s">
        <v>282</v>
      </c>
      <c r="O37" s="175" t="s">
        <v>250</v>
      </c>
      <c r="AS37" s="434"/>
    </row>
    <row r="38" spans="2:74" s="175" customFormat="1" ht="13.5" hidden="1" x14ac:dyDescent="0.3">
      <c r="H38" s="175" t="s">
        <v>257</v>
      </c>
      <c r="I38" s="175" t="s">
        <v>227</v>
      </c>
      <c r="L38" s="175" t="s">
        <v>280</v>
      </c>
      <c r="AS38" s="434"/>
    </row>
    <row r="39" spans="2:74" hidden="1" x14ac:dyDescent="0.3">
      <c r="H39" s="175" t="s">
        <v>258</v>
      </c>
      <c r="I39" s="175"/>
      <c r="L39" s="175" t="s">
        <v>284</v>
      </c>
    </row>
    <row r="40" spans="2:74" hidden="1" x14ac:dyDescent="0.3">
      <c r="H40" s="175" t="s">
        <v>260</v>
      </c>
      <c r="I40" s="175"/>
      <c r="L40" s="175" t="s">
        <v>281</v>
      </c>
    </row>
    <row r="41" spans="2:74" ht="14.45" hidden="1" customHeight="1" x14ac:dyDescent="0.3">
      <c r="H41" s="175" t="s">
        <v>259</v>
      </c>
      <c r="I41" s="175"/>
    </row>
    <row r="42" spans="2:74" ht="14.45" hidden="1" customHeight="1" x14ac:dyDescent="0.3">
      <c r="H42" s="332" t="s">
        <v>264</v>
      </c>
      <c r="I42" s="175"/>
    </row>
    <row r="43" spans="2:74" ht="14.45" hidden="1" customHeight="1" x14ac:dyDescent="0.3">
      <c r="B43" s="201"/>
      <c r="C43" s="332"/>
      <c r="D43" s="332"/>
      <c r="E43" s="332"/>
      <c r="F43" s="332"/>
      <c r="G43" s="332"/>
      <c r="I43" s="332"/>
      <c r="J43" s="3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232"/>
      <c r="BN43" s="232"/>
      <c r="BO43" s="232"/>
      <c r="BP43" s="232"/>
      <c r="BQ43" s="232"/>
      <c r="BR43" s="232"/>
      <c r="BS43" s="232"/>
      <c r="BT43" s="232"/>
      <c r="BU43" s="232"/>
      <c r="BV43" s="232"/>
    </row>
    <row r="44" spans="2:74" ht="14.45" hidden="1" customHeight="1" thickBot="1" x14ac:dyDescent="0.35">
      <c r="B44" s="201"/>
      <c r="C44" s="332"/>
      <c r="D44" s="332"/>
      <c r="E44" s="332"/>
      <c r="F44" s="332"/>
      <c r="G44" s="332"/>
      <c r="H44" s="332"/>
      <c r="I44" s="332"/>
      <c r="J44" s="332"/>
      <c r="N44" s="1142" t="s">
        <v>247</v>
      </c>
      <c r="O44" s="1143"/>
      <c r="P44" s="1144" t="s">
        <v>244</v>
      </c>
      <c r="Q44" s="1116"/>
      <c r="R44" s="1116"/>
      <c r="S44" s="1116"/>
      <c r="T44" s="1116"/>
      <c r="U44" s="1116"/>
      <c r="V44" s="1116"/>
      <c r="W44" s="1116"/>
      <c r="X44" s="1116"/>
      <c r="Y44" s="1116"/>
      <c r="Z44" s="1116"/>
      <c r="AA44" s="1116"/>
      <c r="AB44" s="1116"/>
      <c r="AC44" s="1116"/>
      <c r="AD44" s="1116"/>
      <c r="AE44" s="1116"/>
      <c r="AF44" s="1116"/>
      <c r="AG44" s="1116"/>
      <c r="AH44" s="1116"/>
      <c r="AI44" s="1116"/>
      <c r="AJ44" s="1116"/>
      <c r="AK44" s="1116"/>
      <c r="AL44" s="1116"/>
      <c r="AM44" s="1116"/>
      <c r="AN44" s="1116"/>
      <c r="AO44" s="1116"/>
      <c r="AP44" s="1116"/>
      <c r="AQ44" s="1116"/>
      <c r="AR44" s="1116"/>
      <c r="AS44" s="1145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232"/>
      <c r="BN44" s="232"/>
      <c r="BO44" s="232"/>
      <c r="BP44" s="232"/>
      <c r="BQ44" s="232"/>
      <c r="BR44" s="232"/>
      <c r="BS44" s="232"/>
      <c r="BT44" s="232"/>
      <c r="BU44" s="232"/>
      <c r="BV44" s="232"/>
    </row>
    <row r="45" spans="2:74" ht="123" hidden="1" thickBot="1" x14ac:dyDescent="0.35">
      <c r="B45" s="201"/>
      <c r="C45" s="332"/>
      <c r="D45" s="332"/>
      <c r="E45" s="332"/>
      <c r="F45" s="332"/>
      <c r="G45" s="332"/>
      <c r="H45" s="332"/>
      <c r="I45" s="332"/>
      <c r="J45" s="332"/>
      <c r="N45" s="1146"/>
      <c r="O45" s="200"/>
      <c r="P45" s="200"/>
      <c r="Q45" s="435"/>
      <c r="R45" s="1147" t="s">
        <v>122</v>
      </c>
      <c r="S45" s="185" t="s">
        <v>50</v>
      </c>
      <c r="T45" s="183" t="s">
        <v>51</v>
      </c>
      <c r="U45" s="183" t="s">
        <v>52</v>
      </c>
      <c r="V45" s="183" t="s">
        <v>53</v>
      </c>
      <c r="W45" s="191" t="s">
        <v>54</v>
      </c>
      <c r="X45" s="185" t="s">
        <v>291</v>
      </c>
      <c r="Y45" s="183" t="s">
        <v>292</v>
      </c>
      <c r="Z45" s="183" t="s">
        <v>293</v>
      </c>
      <c r="AA45" s="183" t="s">
        <v>294</v>
      </c>
      <c r="AB45" s="183" t="s">
        <v>295</v>
      </c>
      <c r="AC45" s="183" t="s">
        <v>296</v>
      </c>
      <c r="AD45" s="183" t="s">
        <v>297</v>
      </c>
      <c r="AE45" s="183" t="s">
        <v>298</v>
      </c>
      <c r="AF45" s="184" t="s">
        <v>299</v>
      </c>
      <c r="AG45" s="186"/>
      <c r="AH45" s="185" t="s">
        <v>300</v>
      </c>
      <c r="AI45" s="183" t="s">
        <v>301</v>
      </c>
      <c r="AJ45" s="183" t="s">
        <v>303</v>
      </c>
      <c r="AK45" s="183" t="s">
        <v>304</v>
      </c>
      <c r="AL45" s="183" t="s">
        <v>302</v>
      </c>
      <c r="AM45" s="183" t="s">
        <v>305</v>
      </c>
      <c r="AN45" s="183" t="s">
        <v>306</v>
      </c>
      <c r="AO45" s="183" t="s">
        <v>307</v>
      </c>
      <c r="AP45" s="183" t="s">
        <v>308</v>
      </c>
      <c r="AQ45" s="184" t="s">
        <v>309</v>
      </c>
      <c r="AR45" s="435"/>
      <c r="AS45" s="1127"/>
      <c r="BA45" s="232"/>
      <c r="BB45" s="435"/>
      <c r="BC45" s="435"/>
      <c r="BD45" s="435"/>
      <c r="BE45" s="435"/>
      <c r="BF45" s="435"/>
      <c r="BG45" s="435"/>
      <c r="BH45" s="435"/>
      <c r="BI45" s="435"/>
      <c r="BJ45" s="435"/>
      <c r="BK45" s="435"/>
      <c r="BL45" s="435"/>
      <c r="BM45" s="435"/>
      <c r="BN45" s="435"/>
      <c r="BO45" s="435"/>
      <c r="BP45" s="435"/>
      <c r="BQ45" s="435"/>
      <c r="BR45" s="435"/>
      <c r="BS45" s="435"/>
      <c r="BT45" s="435"/>
      <c r="BU45" s="435"/>
      <c r="BV45" s="232"/>
    </row>
    <row r="46" spans="2:74" ht="14.45" hidden="1" customHeight="1" thickBot="1" x14ac:dyDescent="0.35">
      <c r="B46" s="201"/>
      <c r="C46" s="332"/>
      <c r="D46" s="332"/>
      <c r="E46" s="332"/>
      <c r="F46" s="332"/>
      <c r="G46" s="332"/>
      <c r="H46" s="332"/>
      <c r="I46" s="332"/>
      <c r="J46" s="332"/>
      <c r="N46" s="1146"/>
      <c r="O46" s="200"/>
      <c r="P46" s="200" t="s">
        <v>245</v>
      </c>
      <c r="Q46" s="200"/>
      <c r="R46" s="1126">
        <v>50</v>
      </c>
      <c r="S46" s="1148">
        <v>0.1</v>
      </c>
      <c r="T46" s="793">
        <v>0.2</v>
      </c>
      <c r="U46" s="793">
        <v>0.3</v>
      </c>
      <c r="V46" s="793">
        <v>0.35</v>
      </c>
      <c r="W46" s="1149">
        <v>0.3</v>
      </c>
      <c r="X46" s="1150">
        <v>0.8</v>
      </c>
      <c r="Y46" s="1151">
        <v>35</v>
      </c>
      <c r="Z46" s="1151">
        <v>17</v>
      </c>
      <c r="AA46" s="1151">
        <v>19</v>
      </c>
      <c r="AB46" s="1151">
        <v>10</v>
      </c>
      <c r="AC46" s="1151">
        <v>9</v>
      </c>
      <c r="AD46" s="1151">
        <v>30</v>
      </c>
      <c r="AE46" s="1151">
        <v>62</v>
      </c>
      <c r="AF46" s="1152">
        <v>0.55000000000000004</v>
      </c>
      <c r="AG46" s="1153"/>
      <c r="AH46" s="1150">
        <v>0.3</v>
      </c>
      <c r="AI46" s="1151">
        <v>0.05</v>
      </c>
      <c r="AJ46" s="1151">
        <v>1</v>
      </c>
      <c r="AK46" s="1151">
        <v>1</v>
      </c>
      <c r="AL46" s="1151">
        <v>0.5</v>
      </c>
      <c r="AM46" s="1151">
        <v>0.3</v>
      </c>
      <c r="AN46" s="1151">
        <v>0.3</v>
      </c>
      <c r="AO46" s="1151">
        <v>0.3</v>
      </c>
      <c r="AP46" s="1151">
        <v>0.1</v>
      </c>
      <c r="AQ46" s="1152">
        <v>0.1</v>
      </c>
      <c r="AR46" s="232"/>
      <c r="AS46" s="1127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2"/>
      <c r="BQ46" s="232"/>
      <c r="BR46" s="232"/>
      <c r="BS46" s="232"/>
      <c r="BT46" s="232"/>
      <c r="BU46" s="232"/>
      <c r="BV46" s="232"/>
    </row>
    <row r="47" spans="2:74" hidden="1" x14ac:dyDescent="0.3">
      <c r="B47" s="209"/>
      <c r="N47" s="1154"/>
      <c r="O47" s="807"/>
      <c r="P47" s="807"/>
      <c r="Q47" s="807"/>
      <c r="R47" s="807"/>
      <c r="S47" s="807"/>
      <c r="T47" s="807"/>
      <c r="U47" s="807"/>
      <c r="V47" s="807"/>
      <c r="W47" s="807"/>
      <c r="X47" s="807"/>
      <c r="Y47" s="807"/>
      <c r="Z47" s="807"/>
      <c r="AA47" s="807"/>
      <c r="AB47" s="807"/>
      <c r="AC47" s="807"/>
      <c r="AD47" s="807"/>
      <c r="AE47" s="807"/>
      <c r="AF47" s="807"/>
      <c r="AG47" s="807"/>
      <c r="AH47" s="807"/>
      <c r="AI47" s="807"/>
      <c r="AJ47" s="807"/>
      <c r="AK47" s="807"/>
      <c r="AL47" s="807"/>
      <c r="AM47" s="807"/>
      <c r="AN47" s="807"/>
      <c r="AO47" s="807"/>
      <c r="AP47" s="807"/>
      <c r="AQ47" s="807"/>
      <c r="AR47" s="1155"/>
      <c r="AS47" s="1061"/>
      <c r="BA47" s="232"/>
      <c r="BB47" s="232"/>
      <c r="BC47" s="232"/>
      <c r="BD47" s="232"/>
      <c r="BE47" s="232"/>
      <c r="BF47" s="232"/>
      <c r="BG47" s="232"/>
      <c r="BH47" s="232"/>
      <c r="BI47" s="232"/>
      <c r="BJ47" s="232"/>
      <c r="BK47" s="232"/>
      <c r="BL47" s="232"/>
      <c r="BM47" s="232"/>
      <c r="BN47" s="232"/>
      <c r="BO47" s="232"/>
      <c r="BP47" s="232"/>
      <c r="BQ47" s="232"/>
      <c r="BR47" s="232"/>
      <c r="BS47" s="232"/>
      <c r="BT47" s="232"/>
      <c r="BU47" s="232"/>
      <c r="BV47" s="232"/>
    </row>
    <row r="48" spans="2:74" hidden="1" x14ac:dyDescent="0.3">
      <c r="AR48" s="433"/>
      <c r="AS48" s="433"/>
      <c r="BA48" s="232"/>
      <c r="BB48" s="232"/>
      <c r="BC48" s="232"/>
      <c r="BD48" s="232"/>
      <c r="BE48" s="232"/>
      <c r="BF48" s="232"/>
      <c r="BG48" s="232"/>
      <c r="BH48" s="232"/>
      <c r="BI48" s="232"/>
      <c r="BJ48" s="232"/>
      <c r="BK48" s="232"/>
      <c r="BL48" s="232"/>
      <c r="BM48" s="232"/>
      <c r="BN48" s="232"/>
      <c r="BO48" s="232"/>
      <c r="BP48" s="232"/>
      <c r="BQ48" s="232"/>
      <c r="BR48" s="232"/>
      <c r="BS48" s="232"/>
      <c r="BT48" s="232"/>
      <c r="BU48" s="232"/>
      <c r="BV48" s="232"/>
    </row>
    <row r="49" spans="14:74" hidden="1" x14ac:dyDescent="0.3">
      <c r="AR49" s="433"/>
      <c r="AS49" s="433"/>
      <c r="BA49" s="232"/>
      <c r="BB49" s="232"/>
      <c r="BC49" s="232"/>
      <c r="BD49" s="232"/>
      <c r="BE49" s="232"/>
      <c r="BF49" s="232"/>
      <c r="BG49" s="232"/>
      <c r="BH49" s="232"/>
      <c r="BI49" s="232"/>
      <c r="BJ49" s="232"/>
      <c r="BK49" s="232"/>
      <c r="BL49" s="232"/>
      <c r="BM49" s="232"/>
      <c r="BN49" s="232"/>
      <c r="BO49" s="232"/>
      <c r="BP49" s="232"/>
      <c r="BQ49" s="232"/>
      <c r="BR49" s="232"/>
      <c r="BS49" s="232"/>
      <c r="BT49" s="232"/>
      <c r="BU49" s="232"/>
      <c r="BV49" s="232"/>
    </row>
    <row r="50" spans="14:74" ht="15.75" hidden="1" thickBot="1" x14ac:dyDescent="0.35">
      <c r="N50" s="1142" t="s">
        <v>243</v>
      </c>
      <c r="O50" s="1143"/>
      <c r="P50" s="1144" t="s">
        <v>244</v>
      </c>
      <c r="Q50" s="1116"/>
      <c r="R50" s="1116"/>
      <c r="S50" s="1116"/>
      <c r="T50" s="1116"/>
      <c r="U50" s="1116"/>
      <c r="V50" s="1116"/>
      <c r="W50" s="1116"/>
      <c r="X50" s="1116"/>
      <c r="Y50" s="1116"/>
      <c r="Z50" s="1116"/>
      <c r="AA50" s="1116"/>
      <c r="AB50" s="1116"/>
      <c r="AC50" s="1116"/>
      <c r="AD50" s="1116"/>
      <c r="AE50" s="1116"/>
      <c r="AF50" s="1116"/>
      <c r="AG50" s="1116"/>
      <c r="AH50" s="1116"/>
      <c r="AI50" s="1116"/>
      <c r="AJ50" s="1116"/>
      <c r="AK50" s="1116"/>
      <c r="AL50" s="1116"/>
      <c r="AM50" s="1116"/>
      <c r="AN50" s="1116"/>
      <c r="AO50" s="1116"/>
      <c r="AP50" s="1116"/>
      <c r="AQ50" s="1116"/>
      <c r="AR50" s="1156"/>
      <c r="AS50" s="1119"/>
      <c r="BA50" s="232"/>
      <c r="BB50" s="232"/>
      <c r="BC50" s="232"/>
      <c r="BD50" s="232"/>
      <c r="BE50" s="232"/>
      <c r="BF50" s="232"/>
      <c r="BG50" s="232"/>
      <c r="BH50" s="232"/>
      <c r="BI50" s="232"/>
      <c r="BJ50" s="232"/>
      <c r="BK50" s="232"/>
      <c r="BL50" s="232"/>
      <c r="BM50" s="232"/>
      <c r="BN50" s="232"/>
      <c r="BO50" s="232"/>
      <c r="BP50" s="232"/>
      <c r="BQ50" s="232"/>
      <c r="BR50" s="232"/>
      <c r="BS50" s="232"/>
      <c r="BT50" s="232"/>
      <c r="BU50" s="232"/>
      <c r="BV50" s="232"/>
    </row>
    <row r="51" spans="14:74" ht="123" hidden="1" thickBot="1" x14ac:dyDescent="0.35">
      <c r="N51" s="1146"/>
      <c r="O51" s="200"/>
      <c r="P51" s="200"/>
      <c r="Q51" s="435"/>
      <c r="R51" s="1147" t="s">
        <v>122</v>
      </c>
      <c r="S51" s="185" t="s">
        <v>50</v>
      </c>
      <c r="T51" s="183" t="s">
        <v>51</v>
      </c>
      <c r="U51" s="183" t="s">
        <v>52</v>
      </c>
      <c r="V51" s="183" t="s">
        <v>53</v>
      </c>
      <c r="W51" s="191" t="s">
        <v>54</v>
      </c>
      <c r="X51" s="185" t="s">
        <v>291</v>
      </c>
      <c r="Y51" s="183" t="s">
        <v>292</v>
      </c>
      <c r="Z51" s="183" t="s">
        <v>293</v>
      </c>
      <c r="AA51" s="183" t="s">
        <v>294</v>
      </c>
      <c r="AB51" s="183" t="s">
        <v>295</v>
      </c>
      <c r="AC51" s="183" t="s">
        <v>296</v>
      </c>
      <c r="AD51" s="183" t="s">
        <v>297</v>
      </c>
      <c r="AE51" s="183" t="s">
        <v>298</v>
      </c>
      <c r="AF51" s="184" t="s">
        <v>299</v>
      </c>
      <c r="AG51" s="186"/>
      <c r="AH51" s="185" t="s">
        <v>300</v>
      </c>
      <c r="AI51" s="183" t="s">
        <v>301</v>
      </c>
      <c r="AJ51" s="183" t="s">
        <v>303</v>
      </c>
      <c r="AK51" s="183" t="s">
        <v>304</v>
      </c>
      <c r="AL51" s="183" t="s">
        <v>302</v>
      </c>
      <c r="AM51" s="183" t="s">
        <v>305</v>
      </c>
      <c r="AN51" s="183" t="s">
        <v>306</v>
      </c>
      <c r="AO51" s="183" t="s">
        <v>307</v>
      </c>
      <c r="AP51" s="183" t="s">
        <v>308</v>
      </c>
      <c r="AQ51" s="184" t="s">
        <v>309</v>
      </c>
      <c r="AR51" s="435"/>
      <c r="AS51" s="1157"/>
      <c r="AT51" s="435"/>
      <c r="AU51" s="435"/>
      <c r="AV51" s="435"/>
      <c r="AW51" s="435"/>
      <c r="AX51" s="435"/>
      <c r="AY51" s="435"/>
      <c r="AZ51" s="435"/>
      <c r="BA51" s="435"/>
      <c r="BB51" s="435"/>
      <c r="BC51" s="435"/>
      <c r="BD51" s="435"/>
      <c r="BE51" s="435"/>
      <c r="BF51" s="435"/>
      <c r="BG51" s="435"/>
      <c r="BH51" s="435"/>
      <c r="BI51" s="435"/>
      <c r="BJ51" s="435"/>
      <c r="BK51" s="435"/>
      <c r="BL51" s="435"/>
      <c r="BM51" s="435"/>
      <c r="BN51" s="435"/>
      <c r="BO51" s="435"/>
      <c r="BP51" s="435"/>
      <c r="BQ51" s="435"/>
      <c r="BR51" s="435"/>
      <c r="BS51" s="435"/>
      <c r="BT51" s="435"/>
      <c r="BU51" s="435"/>
      <c r="BV51" s="232"/>
    </row>
    <row r="52" spans="14:74" hidden="1" x14ac:dyDescent="0.3">
      <c r="N52" s="1146"/>
      <c r="O52" s="200"/>
      <c r="P52" s="200" t="s">
        <v>146</v>
      </c>
      <c r="Q52" s="200"/>
      <c r="R52" s="193">
        <v>1000</v>
      </c>
      <c r="S52" s="199">
        <v>1.5</v>
      </c>
      <c r="T52" s="195">
        <v>100</v>
      </c>
      <c r="U52" s="195">
        <v>45</v>
      </c>
      <c r="V52" s="195">
        <v>55</v>
      </c>
      <c r="W52" s="197">
        <v>90</v>
      </c>
      <c r="X52" s="234">
        <v>8</v>
      </c>
      <c r="Y52" s="235">
        <v>230</v>
      </c>
      <c r="Z52" s="235">
        <v>210</v>
      </c>
      <c r="AA52" s="235">
        <v>100</v>
      </c>
      <c r="AB52" s="235">
        <v>100</v>
      </c>
      <c r="AC52" s="235">
        <v>150</v>
      </c>
      <c r="AD52" s="235">
        <v>1150</v>
      </c>
      <c r="AE52" s="235">
        <v>680</v>
      </c>
      <c r="AF52" s="236">
        <v>15</v>
      </c>
      <c r="AG52" s="237"/>
      <c r="AH52" s="234">
        <v>90</v>
      </c>
      <c r="AI52" s="235">
        <v>18</v>
      </c>
      <c r="AJ52" s="235">
        <v>65</v>
      </c>
      <c r="AK52" s="235">
        <v>65</v>
      </c>
      <c r="AL52" s="235">
        <v>125</v>
      </c>
      <c r="AM52" s="235">
        <v>18</v>
      </c>
      <c r="AN52" s="235">
        <v>18</v>
      </c>
      <c r="AO52" s="235">
        <v>18</v>
      </c>
      <c r="AP52" s="235">
        <v>1</v>
      </c>
      <c r="AQ52" s="236">
        <v>1</v>
      </c>
      <c r="AR52" s="232"/>
      <c r="AS52" s="1158"/>
      <c r="BA52" s="232"/>
      <c r="BB52" s="232"/>
      <c r="BC52" s="232"/>
      <c r="BD52" s="232"/>
      <c r="BE52" s="232"/>
      <c r="BF52" s="232"/>
      <c r="BG52" s="232"/>
      <c r="BH52" s="232"/>
      <c r="BI52" s="232"/>
      <c r="BJ52" s="232"/>
      <c r="BK52" s="232"/>
      <c r="BL52" s="232"/>
      <c r="BM52" s="232"/>
      <c r="BN52" s="232"/>
      <c r="BO52" s="232"/>
      <c r="BP52" s="232"/>
      <c r="BQ52" s="232"/>
      <c r="BR52" s="232"/>
      <c r="BS52" s="232"/>
      <c r="BT52" s="232"/>
      <c r="BU52" s="232"/>
      <c r="BV52" s="232"/>
    </row>
    <row r="53" spans="14:74" hidden="1" x14ac:dyDescent="0.3">
      <c r="N53" s="1146"/>
      <c r="O53" s="200"/>
      <c r="P53" s="200" t="s">
        <v>16</v>
      </c>
      <c r="Q53" s="200"/>
      <c r="R53" s="202">
        <v>800</v>
      </c>
      <c r="S53" s="208">
        <v>0.25</v>
      </c>
      <c r="T53" s="204">
        <v>25</v>
      </c>
      <c r="U53" s="204">
        <v>18</v>
      </c>
      <c r="V53" s="204">
        <v>30</v>
      </c>
      <c r="W53" s="206">
        <v>2.5</v>
      </c>
      <c r="X53" s="239">
        <v>3</v>
      </c>
      <c r="Y53" s="240">
        <v>150</v>
      </c>
      <c r="Z53" s="240">
        <v>200</v>
      </c>
      <c r="AA53" s="240">
        <v>55</v>
      </c>
      <c r="AB53" s="240">
        <v>50</v>
      </c>
      <c r="AC53" s="240">
        <v>150</v>
      </c>
      <c r="AD53" s="240">
        <v>150</v>
      </c>
      <c r="AE53" s="240">
        <v>500</v>
      </c>
      <c r="AF53" s="241">
        <v>7</v>
      </c>
      <c r="AG53" s="242"/>
      <c r="AH53" s="239">
        <v>2.5</v>
      </c>
      <c r="AI53" s="240">
        <v>18</v>
      </c>
      <c r="AJ53" s="240">
        <v>30</v>
      </c>
      <c r="AK53" s="240">
        <v>30</v>
      </c>
      <c r="AL53" s="240">
        <v>125</v>
      </c>
      <c r="AM53" s="240">
        <v>18</v>
      </c>
      <c r="AN53" s="240">
        <v>18</v>
      </c>
      <c r="AO53" s="240">
        <v>18</v>
      </c>
      <c r="AP53" s="240">
        <v>1</v>
      </c>
      <c r="AQ53" s="241">
        <v>1</v>
      </c>
      <c r="AR53" s="232"/>
      <c r="AS53" s="1158"/>
      <c r="BA53" s="232"/>
      <c r="BB53" s="232"/>
      <c r="BC53" s="232"/>
      <c r="BD53" s="232"/>
      <c r="BE53" s="232"/>
      <c r="BF53" s="232"/>
      <c r="BG53" s="232"/>
      <c r="BH53" s="232"/>
      <c r="BI53" s="232"/>
      <c r="BJ53" s="232"/>
      <c r="BK53" s="232"/>
      <c r="BL53" s="232"/>
      <c r="BM53" s="232"/>
      <c r="BN53" s="232"/>
      <c r="BO53" s="232"/>
      <c r="BP53" s="232"/>
      <c r="BQ53" s="232"/>
      <c r="BR53" s="232"/>
      <c r="BS53" s="232"/>
      <c r="BT53" s="232"/>
      <c r="BU53" s="232"/>
      <c r="BV53" s="232"/>
    </row>
    <row r="54" spans="14:74" hidden="1" x14ac:dyDescent="0.3">
      <c r="N54" s="1146"/>
      <c r="O54" s="200"/>
      <c r="P54" s="200" t="s">
        <v>1</v>
      </c>
      <c r="Q54" s="200"/>
      <c r="R54" s="202">
        <v>800</v>
      </c>
      <c r="S54" s="208">
        <v>0.25</v>
      </c>
      <c r="T54" s="204">
        <v>25</v>
      </c>
      <c r="U54" s="204">
        <v>14</v>
      </c>
      <c r="V54" s="204">
        <v>4</v>
      </c>
      <c r="W54" s="206">
        <v>1.2</v>
      </c>
      <c r="X54" s="239">
        <v>2</v>
      </c>
      <c r="Y54" s="240">
        <v>170</v>
      </c>
      <c r="Z54" s="240">
        <v>50</v>
      </c>
      <c r="AA54" s="240">
        <v>60</v>
      </c>
      <c r="AB54" s="240">
        <v>50</v>
      </c>
      <c r="AC54" s="240">
        <v>120</v>
      </c>
      <c r="AD54" s="240">
        <v>70</v>
      </c>
      <c r="AE54" s="240">
        <v>210</v>
      </c>
      <c r="AF54" s="241">
        <v>10</v>
      </c>
      <c r="AG54" s="242"/>
      <c r="AH54" s="239">
        <v>1.2</v>
      </c>
      <c r="AI54" s="240">
        <v>0.6</v>
      </c>
      <c r="AJ54" s="240">
        <v>16</v>
      </c>
      <c r="AK54" s="240">
        <v>16</v>
      </c>
      <c r="AL54" s="240">
        <v>4.5</v>
      </c>
      <c r="AM54" s="240">
        <v>3</v>
      </c>
      <c r="AN54" s="240">
        <v>3</v>
      </c>
      <c r="AO54" s="240">
        <v>3</v>
      </c>
      <c r="AP54" s="240">
        <v>1</v>
      </c>
      <c r="AQ54" s="241">
        <v>1</v>
      </c>
      <c r="AR54" s="232"/>
      <c r="AS54" s="1158"/>
      <c r="BA54" s="232"/>
      <c r="BB54" s="232"/>
      <c r="BC54" s="232"/>
      <c r="BD54" s="232"/>
      <c r="BE54" s="232"/>
      <c r="BF54" s="232"/>
      <c r="BG54" s="232"/>
      <c r="BH54" s="232"/>
      <c r="BI54" s="232"/>
      <c r="BJ54" s="232"/>
      <c r="BK54" s="232"/>
      <c r="BL54" s="232"/>
      <c r="BM54" s="232"/>
      <c r="BN54" s="232"/>
      <c r="BO54" s="232"/>
      <c r="BP54" s="232"/>
      <c r="BQ54" s="232"/>
      <c r="BR54" s="232"/>
      <c r="BS54" s="232"/>
      <c r="BT54" s="232"/>
      <c r="BU54" s="232"/>
      <c r="BV54" s="232"/>
    </row>
    <row r="55" spans="14:74" ht="15.75" hidden="1" thickBot="1" x14ac:dyDescent="0.35">
      <c r="N55" s="1146"/>
      <c r="O55" s="200"/>
      <c r="P55" s="200" t="s">
        <v>147</v>
      </c>
      <c r="Q55" s="200"/>
      <c r="R55" s="210">
        <v>500</v>
      </c>
      <c r="S55" s="216">
        <v>0.2</v>
      </c>
      <c r="T55" s="212">
        <v>0.4</v>
      </c>
      <c r="U55" s="212">
        <v>0.6</v>
      </c>
      <c r="V55" s="212">
        <v>0.7</v>
      </c>
      <c r="W55" s="214">
        <v>0.6</v>
      </c>
      <c r="X55" s="244">
        <v>1</v>
      </c>
      <c r="Y55" s="245">
        <v>65</v>
      </c>
      <c r="Z55" s="245">
        <v>50</v>
      </c>
      <c r="AA55" s="245">
        <v>22</v>
      </c>
      <c r="AB55" s="245">
        <v>20</v>
      </c>
      <c r="AC55" s="245">
        <v>40</v>
      </c>
      <c r="AD55" s="245">
        <v>70</v>
      </c>
      <c r="AE55" s="245">
        <v>150</v>
      </c>
      <c r="AF55" s="246">
        <v>1.6</v>
      </c>
      <c r="AG55" s="247"/>
      <c r="AH55" s="244">
        <v>0.6</v>
      </c>
      <c r="AI55" s="245">
        <v>0.15</v>
      </c>
      <c r="AJ55" s="245">
        <v>2</v>
      </c>
      <c r="AK55" s="245">
        <v>2</v>
      </c>
      <c r="AL55" s="245">
        <v>1.2</v>
      </c>
      <c r="AM55" s="245">
        <v>2.4</v>
      </c>
      <c r="AN55" s="245">
        <v>2.4</v>
      </c>
      <c r="AO55" s="245">
        <v>2.4</v>
      </c>
      <c r="AP55" s="245">
        <v>1</v>
      </c>
      <c r="AQ55" s="246">
        <v>1</v>
      </c>
      <c r="AR55" s="232"/>
      <c r="AS55" s="1158"/>
      <c r="BA55" s="232"/>
      <c r="BB55" s="232"/>
      <c r="BC55" s="232"/>
      <c r="BD55" s="232"/>
      <c r="BE55" s="232"/>
      <c r="BF55" s="232"/>
      <c r="BG55" s="232"/>
      <c r="BH55" s="232"/>
      <c r="BI55" s="232"/>
      <c r="BJ55" s="232"/>
      <c r="BK55" s="232"/>
      <c r="BL55" s="232"/>
      <c r="BM55" s="232"/>
      <c r="BN55" s="232"/>
      <c r="BO55" s="232"/>
      <c r="BP55" s="232"/>
      <c r="BQ55" s="232"/>
      <c r="BR55" s="232"/>
      <c r="BS55" s="232"/>
      <c r="BT55" s="232"/>
      <c r="BU55" s="232"/>
      <c r="BV55" s="232"/>
    </row>
    <row r="56" spans="14:74" hidden="1" x14ac:dyDescent="0.3">
      <c r="N56" s="1146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1158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2"/>
      <c r="BN56" s="232"/>
      <c r="BO56" s="232"/>
      <c r="BP56" s="232"/>
      <c r="BQ56" s="232"/>
      <c r="BR56" s="232"/>
      <c r="BS56" s="232"/>
      <c r="BT56" s="232"/>
      <c r="BU56" s="232"/>
      <c r="BV56" s="232"/>
    </row>
    <row r="57" spans="14:74" ht="15.75" hidden="1" thickBot="1" x14ac:dyDescent="0.35">
      <c r="N57" s="1146"/>
      <c r="O57" s="200"/>
      <c r="P57" s="1159" t="s">
        <v>249</v>
      </c>
      <c r="Q57" s="200"/>
      <c r="R57" s="200"/>
      <c r="S57" s="231"/>
      <c r="T57" s="1159" t="s">
        <v>248</v>
      </c>
      <c r="U57" s="1160">
        <f>$P$4</f>
        <v>3</v>
      </c>
      <c r="V57" s="231"/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1158"/>
      <c r="BA57" s="232"/>
      <c r="BB57" s="230"/>
      <c r="BC57" s="230"/>
      <c r="BD57" s="230"/>
      <c r="BE57" s="230"/>
      <c r="BF57" s="230"/>
      <c r="BG57" s="230"/>
      <c r="BH57" s="230"/>
      <c r="BI57" s="230"/>
      <c r="BJ57" s="230"/>
      <c r="BK57" s="230"/>
      <c r="BL57" s="230"/>
      <c r="BM57" s="230"/>
      <c r="BN57" s="230"/>
      <c r="BO57" s="230"/>
      <c r="BP57" s="230"/>
      <c r="BQ57" s="230"/>
      <c r="BR57" s="230"/>
      <c r="BS57" s="230"/>
      <c r="BT57" s="230"/>
      <c r="BU57" s="230"/>
      <c r="BV57" s="232"/>
    </row>
    <row r="58" spans="14:74" hidden="1" x14ac:dyDescent="0.3">
      <c r="N58" s="1146"/>
      <c r="O58" s="200"/>
      <c r="P58" s="231" t="s">
        <v>146</v>
      </c>
      <c r="Q58" s="231"/>
      <c r="R58" s="1161">
        <f t="shared" ref="R58:W58" si="41">IF($P$4&lt;=2.5,0.5*R52,(IF($P$4&lt;=12.5,$P$4/5*R52,2.5*R52)))</f>
        <v>600</v>
      </c>
      <c r="S58" s="1162">
        <f t="shared" si="41"/>
        <v>0.89999999999999991</v>
      </c>
      <c r="T58" s="1163">
        <f t="shared" si="41"/>
        <v>60</v>
      </c>
      <c r="U58" s="1163">
        <f t="shared" si="41"/>
        <v>27</v>
      </c>
      <c r="V58" s="1163">
        <f t="shared" si="41"/>
        <v>33</v>
      </c>
      <c r="W58" s="1164">
        <f t="shared" si="41"/>
        <v>54</v>
      </c>
      <c r="X58" s="1165">
        <f>X52</f>
        <v>8</v>
      </c>
      <c r="Y58" s="1163">
        <f t="shared" ref="Y58:AF58" si="42">Y52</f>
        <v>230</v>
      </c>
      <c r="Z58" s="1163">
        <f t="shared" si="42"/>
        <v>210</v>
      </c>
      <c r="AA58" s="1163">
        <f t="shared" si="42"/>
        <v>100</v>
      </c>
      <c r="AB58" s="1163">
        <f t="shared" si="42"/>
        <v>100</v>
      </c>
      <c r="AC58" s="1163">
        <f t="shared" si="42"/>
        <v>150</v>
      </c>
      <c r="AD58" s="1163">
        <f t="shared" si="42"/>
        <v>1150</v>
      </c>
      <c r="AE58" s="1163">
        <f t="shared" si="42"/>
        <v>680</v>
      </c>
      <c r="AF58" s="1166">
        <f t="shared" si="42"/>
        <v>15</v>
      </c>
      <c r="AG58" s="1161"/>
      <c r="AH58" s="1162">
        <f t="shared" ref="AH58:AQ58" si="43">IF($P$4&lt;=2.5,0.5*AH52,(IF($P$4&lt;=12.5,$P$4/5*AH52,2.5*AH52)))</f>
        <v>54</v>
      </c>
      <c r="AI58" s="1163">
        <f t="shared" si="43"/>
        <v>10.799999999999999</v>
      </c>
      <c r="AJ58" s="1163">
        <f t="shared" si="43"/>
        <v>39</v>
      </c>
      <c r="AK58" s="1163">
        <f t="shared" si="43"/>
        <v>39</v>
      </c>
      <c r="AL58" s="1163">
        <f t="shared" si="43"/>
        <v>75</v>
      </c>
      <c r="AM58" s="1163">
        <f t="shared" si="43"/>
        <v>10.799999999999999</v>
      </c>
      <c r="AN58" s="1163">
        <f t="shared" si="43"/>
        <v>10.799999999999999</v>
      </c>
      <c r="AO58" s="1163">
        <f t="shared" si="43"/>
        <v>10.799999999999999</v>
      </c>
      <c r="AP58" s="1163">
        <f t="shared" si="43"/>
        <v>0.6</v>
      </c>
      <c r="AQ58" s="1166">
        <f t="shared" si="43"/>
        <v>0.6</v>
      </c>
      <c r="AR58" s="231"/>
      <c r="AS58" s="1158"/>
      <c r="BA58" s="232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2"/>
    </row>
    <row r="59" spans="14:74" hidden="1" x14ac:dyDescent="0.3">
      <c r="N59" s="1146"/>
      <c r="O59" s="200"/>
      <c r="P59" s="231" t="s">
        <v>16</v>
      </c>
      <c r="Q59" s="231"/>
      <c r="R59" s="1167">
        <f t="shared" ref="R59:W61" si="44">IF($P$4&lt;=2.5,0.5*R53,(IF($P$4&lt;=12.5,$P$4/5*R53,2.5*R53)))</f>
        <v>480</v>
      </c>
      <c r="S59" s="1168">
        <f t="shared" si="44"/>
        <v>0.15</v>
      </c>
      <c r="T59" s="1169">
        <f t="shared" si="44"/>
        <v>15</v>
      </c>
      <c r="U59" s="1169">
        <f t="shared" si="44"/>
        <v>10.799999999999999</v>
      </c>
      <c r="V59" s="1169">
        <f t="shared" si="44"/>
        <v>18</v>
      </c>
      <c r="W59" s="1170">
        <f t="shared" si="44"/>
        <v>1.5</v>
      </c>
      <c r="X59" s="1171">
        <f t="shared" ref="X59:AF59" si="45">X53</f>
        <v>3</v>
      </c>
      <c r="Y59" s="1169">
        <f t="shared" si="45"/>
        <v>150</v>
      </c>
      <c r="Z59" s="1169">
        <f t="shared" si="45"/>
        <v>200</v>
      </c>
      <c r="AA59" s="1169">
        <f t="shared" si="45"/>
        <v>55</v>
      </c>
      <c r="AB59" s="1169">
        <f t="shared" si="45"/>
        <v>50</v>
      </c>
      <c r="AC59" s="1169">
        <f t="shared" si="45"/>
        <v>150</v>
      </c>
      <c r="AD59" s="1169">
        <f t="shared" si="45"/>
        <v>150</v>
      </c>
      <c r="AE59" s="1169">
        <f t="shared" si="45"/>
        <v>500</v>
      </c>
      <c r="AF59" s="1172">
        <f t="shared" si="45"/>
        <v>7</v>
      </c>
      <c r="AG59" s="1167"/>
      <c r="AH59" s="1168">
        <f t="shared" ref="AH59:AQ59" si="46">IF($P$4&lt;=2.5,0.5*AH53,(IF($P$4&lt;=12.5,$P$4/5*AH53,2.5*AH53)))</f>
        <v>1.5</v>
      </c>
      <c r="AI59" s="1169">
        <f t="shared" si="46"/>
        <v>10.799999999999999</v>
      </c>
      <c r="AJ59" s="1169">
        <f t="shared" si="46"/>
        <v>18</v>
      </c>
      <c r="AK59" s="1169">
        <f t="shared" si="46"/>
        <v>18</v>
      </c>
      <c r="AL59" s="1169">
        <f t="shared" si="46"/>
        <v>75</v>
      </c>
      <c r="AM59" s="1169">
        <f t="shared" si="46"/>
        <v>10.799999999999999</v>
      </c>
      <c r="AN59" s="1169">
        <f t="shared" si="46"/>
        <v>10.799999999999999</v>
      </c>
      <c r="AO59" s="1169">
        <f t="shared" si="46"/>
        <v>10.799999999999999</v>
      </c>
      <c r="AP59" s="1169">
        <f t="shared" si="46"/>
        <v>0.6</v>
      </c>
      <c r="AQ59" s="1172">
        <f t="shared" si="46"/>
        <v>0.6</v>
      </c>
      <c r="AR59" s="231"/>
      <c r="AS59" s="1158"/>
      <c r="BA59" s="232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2"/>
    </row>
    <row r="60" spans="14:74" hidden="1" x14ac:dyDescent="0.3">
      <c r="N60" s="1146"/>
      <c r="O60" s="200"/>
      <c r="P60" s="231" t="s">
        <v>1</v>
      </c>
      <c r="Q60" s="231"/>
      <c r="R60" s="1167">
        <f t="shared" si="44"/>
        <v>480</v>
      </c>
      <c r="S60" s="1168">
        <f t="shared" si="44"/>
        <v>0.15</v>
      </c>
      <c r="T60" s="1169">
        <f t="shared" si="44"/>
        <v>15</v>
      </c>
      <c r="U60" s="1169">
        <f t="shared" si="44"/>
        <v>8.4</v>
      </c>
      <c r="V60" s="1169">
        <f t="shared" si="44"/>
        <v>2.4</v>
      </c>
      <c r="W60" s="1170">
        <f t="shared" si="44"/>
        <v>0.72</v>
      </c>
      <c r="X60" s="1171">
        <f t="shared" ref="X60:AF60" si="47">X54</f>
        <v>2</v>
      </c>
      <c r="Y60" s="1169">
        <f t="shared" si="47"/>
        <v>170</v>
      </c>
      <c r="Z60" s="1169">
        <f t="shared" si="47"/>
        <v>50</v>
      </c>
      <c r="AA60" s="1169">
        <f t="shared" si="47"/>
        <v>60</v>
      </c>
      <c r="AB60" s="1169">
        <f t="shared" si="47"/>
        <v>50</v>
      </c>
      <c r="AC60" s="1169">
        <f t="shared" si="47"/>
        <v>120</v>
      </c>
      <c r="AD60" s="1169">
        <f t="shared" si="47"/>
        <v>70</v>
      </c>
      <c r="AE60" s="1169">
        <f t="shared" si="47"/>
        <v>210</v>
      </c>
      <c r="AF60" s="1172">
        <f t="shared" si="47"/>
        <v>10</v>
      </c>
      <c r="AG60" s="1167"/>
      <c r="AH60" s="1168">
        <f t="shared" ref="AH60:AQ60" si="48">IF($P$4&lt;=2.5,0.5*AH54,(IF($P$4&lt;=12.5,$P$4/5*AH54,2.5*AH54)))</f>
        <v>0.72</v>
      </c>
      <c r="AI60" s="1169">
        <f t="shared" si="48"/>
        <v>0.36</v>
      </c>
      <c r="AJ60" s="1169">
        <f t="shared" si="48"/>
        <v>9.6</v>
      </c>
      <c r="AK60" s="1169">
        <f t="shared" si="48"/>
        <v>9.6</v>
      </c>
      <c r="AL60" s="1169">
        <f t="shared" si="48"/>
        <v>2.6999999999999997</v>
      </c>
      <c r="AM60" s="1169">
        <f t="shared" si="48"/>
        <v>1.7999999999999998</v>
      </c>
      <c r="AN60" s="1169">
        <f t="shared" si="48"/>
        <v>1.7999999999999998</v>
      </c>
      <c r="AO60" s="1169">
        <f t="shared" si="48"/>
        <v>1.7999999999999998</v>
      </c>
      <c r="AP60" s="1169">
        <f t="shared" si="48"/>
        <v>0.6</v>
      </c>
      <c r="AQ60" s="1172">
        <f t="shared" si="48"/>
        <v>0.6</v>
      </c>
      <c r="AR60" s="231"/>
      <c r="AS60" s="1158"/>
      <c r="BA60" s="232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2"/>
    </row>
    <row r="61" spans="14:74" ht="15.75" hidden="1" thickBot="1" x14ac:dyDescent="0.35">
      <c r="N61" s="1146"/>
      <c r="O61" s="200"/>
      <c r="P61" s="231" t="s">
        <v>147</v>
      </c>
      <c r="Q61" s="231"/>
      <c r="R61" s="1173">
        <f t="shared" si="44"/>
        <v>300</v>
      </c>
      <c r="S61" s="1174">
        <f t="shared" si="44"/>
        <v>0.12</v>
      </c>
      <c r="T61" s="1175">
        <f t="shared" si="44"/>
        <v>0.24</v>
      </c>
      <c r="U61" s="1175">
        <f t="shared" si="44"/>
        <v>0.36</v>
      </c>
      <c r="V61" s="1175">
        <f t="shared" si="44"/>
        <v>0.42</v>
      </c>
      <c r="W61" s="1176">
        <f t="shared" si="44"/>
        <v>0.36</v>
      </c>
      <c r="X61" s="1177">
        <f t="shared" ref="X61:AF61" si="49">X55</f>
        <v>1</v>
      </c>
      <c r="Y61" s="1175">
        <f t="shared" si="49"/>
        <v>65</v>
      </c>
      <c r="Z61" s="1175">
        <f t="shared" si="49"/>
        <v>50</v>
      </c>
      <c r="AA61" s="1175">
        <f t="shared" si="49"/>
        <v>22</v>
      </c>
      <c r="AB61" s="1175">
        <f t="shared" si="49"/>
        <v>20</v>
      </c>
      <c r="AC61" s="1175">
        <f t="shared" si="49"/>
        <v>40</v>
      </c>
      <c r="AD61" s="1175">
        <f t="shared" si="49"/>
        <v>70</v>
      </c>
      <c r="AE61" s="1175">
        <f t="shared" si="49"/>
        <v>150</v>
      </c>
      <c r="AF61" s="1178">
        <f t="shared" si="49"/>
        <v>1.6</v>
      </c>
      <c r="AG61" s="1173"/>
      <c r="AH61" s="1174">
        <f t="shared" ref="AH61:AQ61" si="50">IF($P$4&lt;=2.5,0.5*AH55,(IF($P$4&lt;=12.5,$P$4/5*AH55,2.5*AH55)))</f>
        <v>0.36</v>
      </c>
      <c r="AI61" s="1175">
        <f t="shared" si="50"/>
        <v>0.09</v>
      </c>
      <c r="AJ61" s="1175">
        <f t="shared" si="50"/>
        <v>1.2</v>
      </c>
      <c r="AK61" s="1175">
        <f t="shared" si="50"/>
        <v>1.2</v>
      </c>
      <c r="AL61" s="1175">
        <f t="shared" si="50"/>
        <v>0.72</v>
      </c>
      <c r="AM61" s="1175">
        <f t="shared" si="50"/>
        <v>1.44</v>
      </c>
      <c r="AN61" s="1175">
        <f t="shared" si="50"/>
        <v>1.44</v>
      </c>
      <c r="AO61" s="1175">
        <f t="shared" si="50"/>
        <v>1.44</v>
      </c>
      <c r="AP61" s="1175">
        <f t="shared" si="50"/>
        <v>0.6</v>
      </c>
      <c r="AQ61" s="1178">
        <f t="shared" si="50"/>
        <v>0.6</v>
      </c>
      <c r="AR61" s="231"/>
      <c r="AS61" s="1158"/>
      <c r="BA61" s="232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2"/>
    </row>
    <row r="62" spans="14:74" hidden="1" x14ac:dyDescent="0.3">
      <c r="N62" s="1154"/>
      <c r="O62" s="807"/>
      <c r="P62" s="807"/>
      <c r="Q62" s="807"/>
      <c r="R62" s="807"/>
      <c r="S62" s="807"/>
      <c r="T62" s="807"/>
      <c r="U62" s="807"/>
      <c r="V62" s="807"/>
      <c r="W62" s="807"/>
      <c r="X62" s="807"/>
      <c r="Y62" s="807"/>
      <c r="Z62" s="807"/>
      <c r="AA62" s="807"/>
      <c r="AB62" s="807"/>
      <c r="AC62" s="807"/>
      <c r="AD62" s="807"/>
      <c r="AE62" s="807"/>
      <c r="AF62" s="807"/>
      <c r="AG62" s="807"/>
      <c r="AH62" s="807"/>
      <c r="AI62" s="807"/>
      <c r="AJ62" s="807"/>
      <c r="AK62" s="807"/>
      <c r="AL62" s="807"/>
      <c r="AM62" s="807"/>
      <c r="AN62" s="807"/>
      <c r="AO62" s="807"/>
      <c r="AP62" s="807"/>
      <c r="AQ62" s="807"/>
      <c r="AR62" s="807"/>
      <c r="AS62" s="808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2"/>
      <c r="BN62" s="232"/>
      <c r="BO62" s="232"/>
      <c r="BP62" s="232"/>
      <c r="BQ62" s="232"/>
      <c r="BR62" s="232"/>
      <c r="BS62" s="232"/>
      <c r="BT62" s="232"/>
      <c r="BU62" s="232"/>
      <c r="BV62" s="232"/>
    </row>
    <row r="63" spans="14:74" hidden="1" x14ac:dyDescent="0.3"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232"/>
      <c r="BN63" s="232"/>
      <c r="BO63" s="232"/>
      <c r="BP63" s="232"/>
      <c r="BQ63" s="232"/>
      <c r="BR63" s="232"/>
      <c r="BS63" s="232"/>
      <c r="BT63" s="232"/>
      <c r="BU63" s="232"/>
      <c r="BV63" s="232"/>
    </row>
    <row r="64" spans="14:74" hidden="1" x14ac:dyDescent="0.3">
      <c r="N64" s="807"/>
      <c r="O64" s="807"/>
      <c r="P64" s="807"/>
      <c r="Q64" s="807"/>
      <c r="R64" s="807"/>
      <c r="S64" s="807"/>
      <c r="T64" s="807"/>
      <c r="U64" s="807"/>
      <c r="V64" s="807"/>
      <c r="W64" s="807"/>
      <c r="X64" s="807"/>
      <c r="Y64" s="807"/>
      <c r="Z64" s="807"/>
      <c r="AA64" s="807"/>
      <c r="AB64" s="807"/>
      <c r="AC64" s="807"/>
      <c r="AD64" s="807"/>
      <c r="AE64" s="807"/>
      <c r="AF64" s="807"/>
      <c r="AG64" s="807"/>
      <c r="AH64" s="807"/>
      <c r="AI64" s="807"/>
      <c r="AJ64" s="807"/>
      <c r="AK64" s="807"/>
      <c r="AL64" s="807"/>
      <c r="AM64" s="807"/>
      <c r="AN64" s="807"/>
      <c r="AO64" s="807"/>
      <c r="AP64" s="807"/>
      <c r="AQ64" s="807"/>
      <c r="AR64" s="807"/>
      <c r="AS64" s="807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2"/>
      <c r="BN64" s="232"/>
      <c r="BO64" s="232"/>
      <c r="BP64" s="232"/>
      <c r="BQ64" s="232"/>
      <c r="BR64" s="232"/>
      <c r="BS64" s="232"/>
      <c r="BT64" s="232"/>
      <c r="BU64" s="232"/>
      <c r="BV64" s="232"/>
    </row>
    <row r="65" spans="14:74" ht="15.75" hidden="1" thickBot="1" x14ac:dyDescent="0.35">
      <c r="N65" s="1179" t="s">
        <v>246</v>
      </c>
      <c r="O65" s="1180"/>
      <c r="P65" s="1181" t="s">
        <v>244</v>
      </c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1158"/>
      <c r="BA65" s="232"/>
      <c r="BB65" s="232"/>
      <c r="BC65" s="232"/>
      <c r="BD65" s="232"/>
      <c r="BE65" s="232"/>
      <c r="BF65" s="232"/>
      <c r="BG65" s="232"/>
      <c r="BH65" s="232"/>
      <c r="BI65" s="232"/>
      <c r="BJ65" s="232"/>
      <c r="BK65" s="232"/>
      <c r="BL65" s="232"/>
      <c r="BM65" s="232"/>
      <c r="BN65" s="232"/>
      <c r="BO65" s="232"/>
      <c r="BP65" s="232"/>
      <c r="BQ65" s="232"/>
      <c r="BR65" s="232"/>
      <c r="BS65" s="232"/>
      <c r="BT65" s="232"/>
      <c r="BU65" s="232"/>
      <c r="BV65" s="232"/>
    </row>
    <row r="66" spans="14:74" ht="123" hidden="1" thickBot="1" x14ac:dyDescent="0.35">
      <c r="N66" s="1146"/>
      <c r="O66" s="200"/>
      <c r="P66" s="200"/>
      <c r="Q66" s="435"/>
      <c r="R66" s="1147" t="s">
        <v>122</v>
      </c>
      <c r="S66" s="185" t="s">
        <v>50</v>
      </c>
      <c r="T66" s="183" t="s">
        <v>51</v>
      </c>
      <c r="U66" s="183" t="s">
        <v>52</v>
      </c>
      <c r="V66" s="183" t="s">
        <v>53</v>
      </c>
      <c r="W66" s="184" t="s">
        <v>54</v>
      </c>
      <c r="X66" s="252" t="s">
        <v>291</v>
      </c>
      <c r="Y66" s="253" t="s">
        <v>292</v>
      </c>
      <c r="Z66" s="253" t="s">
        <v>293</v>
      </c>
      <c r="AA66" s="253" t="s">
        <v>294</v>
      </c>
      <c r="AB66" s="253" t="s">
        <v>295</v>
      </c>
      <c r="AC66" s="253" t="s">
        <v>296</v>
      </c>
      <c r="AD66" s="253" t="s">
        <v>297</v>
      </c>
      <c r="AE66" s="253" t="s">
        <v>298</v>
      </c>
      <c r="AF66" s="254" t="s">
        <v>299</v>
      </c>
      <c r="AG66" s="186"/>
      <c r="AH66" s="185" t="s">
        <v>300</v>
      </c>
      <c r="AI66" s="183" t="s">
        <v>301</v>
      </c>
      <c r="AJ66" s="183" t="s">
        <v>303</v>
      </c>
      <c r="AK66" s="183" t="s">
        <v>304</v>
      </c>
      <c r="AL66" s="183" t="s">
        <v>302</v>
      </c>
      <c r="AM66" s="183" t="s">
        <v>305</v>
      </c>
      <c r="AN66" s="183" t="s">
        <v>306</v>
      </c>
      <c r="AO66" s="183" t="s">
        <v>307</v>
      </c>
      <c r="AP66" s="183" t="s">
        <v>308</v>
      </c>
      <c r="AQ66" s="184" t="s">
        <v>309</v>
      </c>
      <c r="AR66" s="435"/>
      <c r="AS66" s="1158"/>
      <c r="BA66" s="232"/>
      <c r="BB66" s="435"/>
      <c r="BC66" s="435"/>
      <c r="BD66" s="435"/>
      <c r="BE66" s="435"/>
      <c r="BF66" s="435"/>
      <c r="BG66" s="435"/>
      <c r="BH66" s="435"/>
      <c r="BI66" s="435"/>
      <c r="BJ66" s="435"/>
      <c r="BK66" s="435"/>
      <c r="BL66" s="435"/>
      <c r="BM66" s="435"/>
      <c r="BN66" s="435"/>
      <c r="BO66" s="435"/>
      <c r="BP66" s="435"/>
      <c r="BQ66" s="435"/>
      <c r="BR66" s="435"/>
      <c r="BS66" s="435"/>
      <c r="BT66" s="435"/>
      <c r="BU66" s="435"/>
      <c r="BV66" s="232"/>
    </row>
    <row r="67" spans="14:74" hidden="1" x14ac:dyDescent="0.3">
      <c r="N67" s="1146"/>
      <c r="O67" s="200"/>
      <c r="P67" s="200" t="s">
        <v>146</v>
      </c>
      <c r="Q67" s="200"/>
      <c r="R67" s="193">
        <v>2000</v>
      </c>
      <c r="S67" s="199">
        <v>3</v>
      </c>
      <c r="T67" s="195">
        <v>200</v>
      </c>
      <c r="U67" s="195">
        <v>90</v>
      </c>
      <c r="V67" s="195">
        <v>110</v>
      </c>
      <c r="W67" s="197">
        <v>180</v>
      </c>
      <c r="X67" s="234">
        <v>16</v>
      </c>
      <c r="Y67" s="235">
        <v>460</v>
      </c>
      <c r="Z67" s="235">
        <v>420</v>
      </c>
      <c r="AA67" s="235">
        <v>200</v>
      </c>
      <c r="AB67" s="235">
        <v>200</v>
      </c>
      <c r="AC67" s="235">
        <v>300</v>
      </c>
      <c r="AD67" s="235">
        <v>2300</v>
      </c>
      <c r="AE67" s="235">
        <v>1360</v>
      </c>
      <c r="AF67" s="236">
        <v>30</v>
      </c>
      <c r="AG67" s="233"/>
      <c r="AH67" s="1182">
        <v>180</v>
      </c>
      <c r="AI67" s="235">
        <v>36</v>
      </c>
      <c r="AJ67" s="235">
        <v>130</v>
      </c>
      <c r="AK67" s="235">
        <v>130</v>
      </c>
      <c r="AL67" s="235">
        <v>250</v>
      </c>
      <c r="AM67" s="235">
        <v>36</v>
      </c>
      <c r="AN67" s="235">
        <v>36</v>
      </c>
      <c r="AO67" s="235">
        <v>36</v>
      </c>
      <c r="AP67" s="235">
        <v>2</v>
      </c>
      <c r="AQ67" s="236">
        <v>2</v>
      </c>
      <c r="AR67" s="232"/>
      <c r="AS67" s="1158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232"/>
      <c r="BV67" s="232"/>
    </row>
    <row r="68" spans="14:74" hidden="1" x14ac:dyDescent="0.3">
      <c r="N68" s="1146"/>
      <c r="O68" s="200"/>
      <c r="P68" s="200" t="s">
        <v>16</v>
      </c>
      <c r="Q68" s="200"/>
      <c r="R68" s="202">
        <v>1500</v>
      </c>
      <c r="S68" s="208">
        <v>0.5</v>
      </c>
      <c r="T68" s="204">
        <v>50</v>
      </c>
      <c r="U68" s="204">
        <v>36</v>
      </c>
      <c r="V68" s="204">
        <v>60</v>
      </c>
      <c r="W68" s="206">
        <v>5</v>
      </c>
      <c r="X68" s="239">
        <v>6</v>
      </c>
      <c r="Y68" s="240">
        <v>300</v>
      </c>
      <c r="Z68" s="240">
        <v>400</v>
      </c>
      <c r="AA68" s="240">
        <v>110</v>
      </c>
      <c r="AB68" s="240">
        <v>100</v>
      </c>
      <c r="AC68" s="240">
        <v>300</v>
      </c>
      <c r="AD68" s="240">
        <v>300</v>
      </c>
      <c r="AE68" s="240">
        <v>1000</v>
      </c>
      <c r="AF68" s="241">
        <v>15</v>
      </c>
      <c r="AG68" s="238"/>
      <c r="AH68" s="292">
        <v>5</v>
      </c>
      <c r="AI68" s="240">
        <v>36</v>
      </c>
      <c r="AJ68" s="240">
        <v>60</v>
      </c>
      <c r="AK68" s="240">
        <v>60</v>
      </c>
      <c r="AL68" s="240">
        <v>250</v>
      </c>
      <c r="AM68" s="240">
        <v>36</v>
      </c>
      <c r="AN68" s="240">
        <v>36</v>
      </c>
      <c r="AO68" s="240">
        <v>36</v>
      </c>
      <c r="AP68" s="240">
        <v>2</v>
      </c>
      <c r="AQ68" s="241">
        <v>2</v>
      </c>
      <c r="AR68" s="232"/>
      <c r="AS68" s="1158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2"/>
      <c r="BN68" s="232"/>
      <c r="BO68" s="232"/>
      <c r="BP68" s="232"/>
      <c r="BQ68" s="232"/>
      <c r="BR68" s="232"/>
      <c r="BS68" s="232"/>
      <c r="BT68" s="232"/>
      <c r="BU68" s="232"/>
      <c r="BV68" s="232"/>
    </row>
    <row r="69" spans="14:74" hidden="1" x14ac:dyDescent="0.3">
      <c r="N69" s="1146"/>
      <c r="O69" s="200"/>
      <c r="P69" s="200" t="s">
        <v>1</v>
      </c>
      <c r="Q69" s="200"/>
      <c r="R69" s="202">
        <v>1500</v>
      </c>
      <c r="S69" s="208">
        <v>0.5</v>
      </c>
      <c r="T69" s="204">
        <v>50</v>
      </c>
      <c r="U69" s="204">
        <v>28</v>
      </c>
      <c r="V69" s="204">
        <v>8</v>
      </c>
      <c r="W69" s="206">
        <v>2.4</v>
      </c>
      <c r="X69" s="239">
        <v>4</v>
      </c>
      <c r="Y69" s="240">
        <v>340</v>
      </c>
      <c r="Z69" s="240">
        <v>100</v>
      </c>
      <c r="AA69" s="240">
        <v>120</v>
      </c>
      <c r="AB69" s="240">
        <v>100</v>
      </c>
      <c r="AC69" s="240">
        <v>220</v>
      </c>
      <c r="AD69" s="240">
        <v>140</v>
      </c>
      <c r="AE69" s="240">
        <v>420</v>
      </c>
      <c r="AF69" s="241">
        <v>20</v>
      </c>
      <c r="AG69" s="238"/>
      <c r="AH69" s="292">
        <v>2.4</v>
      </c>
      <c r="AI69" s="240">
        <v>1.2</v>
      </c>
      <c r="AJ69" s="240">
        <v>32</v>
      </c>
      <c r="AK69" s="240">
        <v>32</v>
      </c>
      <c r="AL69" s="240">
        <v>9</v>
      </c>
      <c r="AM69" s="240">
        <v>6</v>
      </c>
      <c r="AN69" s="240">
        <v>6</v>
      </c>
      <c r="AO69" s="240">
        <v>6</v>
      </c>
      <c r="AP69" s="240">
        <v>2</v>
      </c>
      <c r="AQ69" s="241">
        <v>2</v>
      </c>
      <c r="AR69" s="232"/>
      <c r="AS69" s="1158"/>
      <c r="BA69" s="232"/>
      <c r="BB69" s="232"/>
      <c r="BC69" s="232"/>
      <c r="BD69" s="232"/>
      <c r="BE69" s="232"/>
      <c r="BF69" s="232"/>
      <c r="BG69" s="232"/>
      <c r="BH69" s="232"/>
      <c r="BI69" s="232"/>
      <c r="BJ69" s="232"/>
      <c r="BK69" s="232"/>
      <c r="BL69" s="232"/>
      <c r="BM69" s="232"/>
      <c r="BN69" s="232"/>
      <c r="BO69" s="232"/>
      <c r="BP69" s="232"/>
      <c r="BQ69" s="232"/>
      <c r="BR69" s="232"/>
      <c r="BS69" s="232"/>
      <c r="BT69" s="232"/>
      <c r="BU69" s="232"/>
      <c r="BV69" s="232"/>
    </row>
    <row r="70" spans="14:74" ht="15.75" hidden="1" thickBot="1" x14ac:dyDescent="0.35">
      <c r="N70" s="1146"/>
      <c r="O70" s="200"/>
      <c r="P70" s="200" t="s">
        <v>147</v>
      </c>
      <c r="Q70" s="200"/>
      <c r="R70" s="210">
        <v>1000</v>
      </c>
      <c r="S70" s="216">
        <v>0.4</v>
      </c>
      <c r="T70" s="212">
        <v>0.8</v>
      </c>
      <c r="U70" s="212">
        <v>1.2</v>
      </c>
      <c r="V70" s="212">
        <v>1.4</v>
      </c>
      <c r="W70" s="214">
        <v>1.2</v>
      </c>
      <c r="X70" s="244">
        <v>2</v>
      </c>
      <c r="Y70" s="245">
        <v>130</v>
      </c>
      <c r="Z70" s="245">
        <v>100</v>
      </c>
      <c r="AA70" s="245">
        <v>45</v>
      </c>
      <c r="AB70" s="245">
        <v>40</v>
      </c>
      <c r="AC70" s="245">
        <v>80</v>
      </c>
      <c r="AD70" s="245">
        <v>140</v>
      </c>
      <c r="AE70" s="245">
        <v>300</v>
      </c>
      <c r="AF70" s="246">
        <v>3.1</v>
      </c>
      <c r="AG70" s="243"/>
      <c r="AH70" s="1183">
        <v>1.2</v>
      </c>
      <c r="AI70" s="245">
        <v>0.3</v>
      </c>
      <c r="AJ70" s="245">
        <v>4</v>
      </c>
      <c r="AK70" s="245">
        <v>4</v>
      </c>
      <c r="AL70" s="245">
        <v>2.4</v>
      </c>
      <c r="AM70" s="245">
        <v>4.8</v>
      </c>
      <c r="AN70" s="245">
        <v>4.8</v>
      </c>
      <c r="AO70" s="245">
        <v>4.8</v>
      </c>
      <c r="AP70" s="245">
        <v>2</v>
      </c>
      <c r="AQ70" s="246">
        <v>2</v>
      </c>
      <c r="AR70" s="232"/>
      <c r="AS70" s="1158"/>
      <c r="BA70" s="232"/>
      <c r="BB70" s="232"/>
      <c r="BC70" s="232"/>
      <c r="BD70" s="232"/>
      <c r="BE70" s="232"/>
      <c r="BF70" s="232"/>
      <c r="BG70" s="232"/>
      <c r="BH70" s="232"/>
      <c r="BI70" s="232"/>
      <c r="BJ70" s="232"/>
      <c r="BK70" s="232"/>
      <c r="BL70" s="232"/>
      <c r="BM70" s="232"/>
      <c r="BN70" s="232"/>
      <c r="BO70" s="232"/>
      <c r="BP70" s="232"/>
      <c r="BQ70" s="232"/>
      <c r="BR70" s="232"/>
      <c r="BS70" s="232"/>
      <c r="BT70" s="232"/>
      <c r="BU70" s="232"/>
      <c r="BV70" s="232"/>
    </row>
    <row r="71" spans="14:74" hidden="1" x14ac:dyDescent="0.3">
      <c r="N71" s="1146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32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1158"/>
      <c r="BA71" s="232"/>
      <c r="BB71" s="232"/>
      <c r="BC71" s="232"/>
      <c r="BD71" s="232"/>
      <c r="BE71" s="232"/>
      <c r="BF71" s="232"/>
      <c r="BG71" s="232"/>
      <c r="BH71" s="232"/>
      <c r="BI71" s="232"/>
      <c r="BJ71" s="232"/>
      <c r="BK71" s="232"/>
      <c r="BL71" s="232"/>
      <c r="BM71" s="232"/>
      <c r="BN71" s="232"/>
      <c r="BO71" s="232"/>
      <c r="BP71" s="232"/>
      <c r="BQ71" s="232"/>
      <c r="BR71" s="232"/>
      <c r="BS71" s="232"/>
      <c r="BT71" s="232"/>
      <c r="BU71" s="232"/>
      <c r="BV71" s="232"/>
    </row>
    <row r="72" spans="14:74" ht="15.75" hidden="1" thickBot="1" x14ac:dyDescent="0.35">
      <c r="N72" s="1146"/>
      <c r="O72" s="200"/>
      <c r="P72" s="1159" t="s">
        <v>249</v>
      </c>
      <c r="Q72" s="200"/>
      <c r="R72" s="200"/>
      <c r="S72" s="231"/>
      <c r="T72" s="1159" t="s">
        <v>248</v>
      </c>
      <c r="U72" s="1160">
        <f>$P$4</f>
        <v>3</v>
      </c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1158"/>
      <c r="BA72" s="232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2"/>
    </row>
    <row r="73" spans="14:74" hidden="1" x14ac:dyDescent="0.3">
      <c r="N73" s="1146"/>
      <c r="O73" s="200"/>
      <c r="P73" s="231" t="s">
        <v>146</v>
      </c>
      <c r="Q73" s="231"/>
      <c r="R73" s="1161">
        <f t="shared" ref="R73:W73" si="51">IF($P$4&lt;=2.5,0.5*R67,(IF($P$4&lt;=12.5,$P$4/5*R67,2.5*R67)))</f>
        <v>1200</v>
      </c>
      <c r="S73" s="1162">
        <f t="shared" si="51"/>
        <v>1.7999999999999998</v>
      </c>
      <c r="T73" s="1163">
        <f t="shared" si="51"/>
        <v>120</v>
      </c>
      <c r="U73" s="1163">
        <f t="shared" si="51"/>
        <v>54</v>
      </c>
      <c r="V73" s="1163">
        <f t="shared" si="51"/>
        <v>66</v>
      </c>
      <c r="W73" s="1164">
        <f t="shared" si="51"/>
        <v>108</v>
      </c>
      <c r="X73" s="1165">
        <f>X67</f>
        <v>16</v>
      </c>
      <c r="Y73" s="1163">
        <f t="shared" ref="Y73:AF73" si="52">Y67</f>
        <v>460</v>
      </c>
      <c r="Z73" s="1163">
        <f t="shared" si="52"/>
        <v>420</v>
      </c>
      <c r="AA73" s="1163">
        <f t="shared" si="52"/>
        <v>200</v>
      </c>
      <c r="AB73" s="1163">
        <f t="shared" si="52"/>
        <v>200</v>
      </c>
      <c r="AC73" s="1163">
        <f t="shared" si="52"/>
        <v>300</v>
      </c>
      <c r="AD73" s="1163">
        <f t="shared" si="52"/>
        <v>2300</v>
      </c>
      <c r="AE73" s="1163">
        <f t="shared" si="52"/>
        <v>1360</v>
      </c>
      <c r="AF73" s="1166">
        <f t="shared" si="52"/>
        <v>30</v>
      </c>
      <c r="AG73" s="1161"/>
      <c r="AH73" s="1162">
        <f t="shared" ref="AH73:AQ73" si="53">IF($P$4&lt;=2.5,0.5*AH67,(IF($P$4&lt;=12.5,$P$4/5*AH67,2.5*AH67)))</f>
        <v>108</v>
      </c>
      <c r="AI73" s="1163">
        <f t="shared" si="53"/>
        <v>21.599999999999998</v>
      </c>
      <c r="AJ73" s="1163">
        <f t="shared" si="53"/>
        <v>78</v>
      </c>
      <c r="AK73" s="1163">
        <f t="shared" si="53"/>
        <v>78</v>
      </c>
      <c r="AL73" s="1163">
        <f t="shared" si="53"/>
        <v>150</v>
      </c>
      <c r="AM73" s="1163">
        <f t="shared" si="53"/>
        <v>21.599999999999998</v>
      </c>
      <c r="AN73" s="1163">
        <f t="shared" si="53"/>
        <v>21.599999999999998</v>
      </c>
      <c r="AO73" s="1163">
        <f t="shared" si="53"/>
        <v>21.599999999999998</v>
      </c>
      <c r="AP73" s="1163">
        <f t="shared" si="53"/>
        <v>1.2</v>
      </c>
      <c r="AQ73" s="1166">
        <f t="shared" si="53"/>
        <v>1.2</v>
      </c>
      <c r="AR73" s="231"/>
      <c r="AS73" s="1158"/>
      <c r="BA73" s="232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2"/>
    </row>
    <row r="74" spans="14:74" hidden="1" x14ac:dyDescent="0.3">
      <c r="N74" s="1146"/>
      <c r="O74" s="200"/>
      <c r="P74" s="231" t="s">
        <v>16</v>
      </c>
      <c r="Q74" s="231"/>
      <c r="R74" s="1167">
        <f t="shared" ref="R74:W74" si="54">IF($P$4&lt;=2.5,0.5*R68,(IF($P$4&lt;=12.5,$P$4/5*R68,2.5*R68)))</f>
        <v>900</v>
      </c>
      <c r="S74" s="1168">
        <f t="shared" si="54"/>
        <v>0.3</v>
      </c>
      <c r="T74" s="1169">
        <f t="shared" si="54"/>
        <v>30</v>
      </c>
      <c r="U74" s="1169">
        <f t="shared" si="54"/>
        <v>21.599999999999998</v>
      </c>
      <c r="V74" s="1169">
        <f t="shared" si="54"/>
        <v>36</v>
      </c>
      <c r="W74" s="1170">
        <f t="shared" si="54"/>
        <v>3</v>
      </c>
      <c r="X74" s="1171">
        <f t="shared" ref="X74:AF74" si="55">X68</f>
        <v>6</v>
      </c>
      <c r="Y74" s="1169">
        <f t="shared" si="55"/>
        <v>300</v>
      </c>
      <c r="Z74" s="1169">
        <f t="shared" si="55"/>
        <v>400</v>
      </c>
      <c r="AA74" s="1169">
        <f t="shared" si="55"/>
        <v>110</v>
      </c>
      <c r="AB74" s="1169">
        <f t="shared" si="55"/>
        <v>100</v>
      </c>
      <c r="AC74" s="1169">
        <f t="shared" si="55"/>
        <v>300</v>
      </c>
      <c r="AD74" s="1169">
        <f t="shared" si="55"/>
        <v>300</v>
      </c>
      <c r="AE74" s="1169">
        <f t="shared" si="55"/>
        <v>1000</v>
      </c>
      <c r="AF74" s="1172">
        <f t="shared" si="55"/>
        <v>15</v>
      </c>
      <c r="AG74" s="1167"/>
      <c r="AH74" s="1168">
        <f t="shared" ref="AH74:AQ74" si="56">IF($P$4&lt;=2.5,0.5*AH68,(IF($P$4&lt;=12.5,$P$4/5*AH68,2.5*AH68)))</f>
        <v>3</v>
      </c>
      <c r="AI74" s="1169">
        <f t="shared" si="56"/>
        <v>21.599999999999998</v>
      </c>
      <c r="AJ74" s="1169">
        <f t="shared" si="56"/>
        <v>36</v>
      </c>
      <c r="AK74" s="1169">
        <f t="shared" si="56"/>
        <v>36</v>
      </c>
      <c r="AL74" s="1169">
        <f t="shared" si="56"/>
        <v>150</v>
      </c>
      <c r="AM74" s="1169">
        <f t="shared" si="56"/>
        <v>21.599999999999998</v>
      </c>
      <c r="AN74" s="1169">
        <f t="shared" si="56"/>
        <v>21.599999999999998</v>
      </c>
      <c r="AO74" s="1169">
        <f t="shared" si="56"/>
        <v>21.599999999999998</v>
      </c>
      <c r="AP74" s="1169">
        <f t="shared" si="56"/>
        <v>1.2</v>
      </c>
      <c r="AQ74" s="1172">
        <f t="shared" si="56"/>
        <v>1.2</v>
      </c>
      <c r="AR74" s="231"/>
      <c r="AS74" s="1158"/>
      <c r="BA74" s="232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2"/>
    </row>
    <row r="75" spans="14:74" hidden="1" x14ac:dyDescent="0.3">
      <c r="N75" s="1146"/>
      <c r="O75" s="200"/>
      <c r="P75" s="231" t="s">
        <v>1</v>
      </c>
      <c r="Q75" s="231"/>
      <c r="R75" s="1167">
        <f t="shared" ref="R75:W75" si="57">IF($P$4&lt;=2.5,0.5*R69,(IF($P$4&lt;=12.5,$P$4/5*R69,2.5*R69)))</f>
        <v>900</v>
      </c>
      <c r="S75" s="1168">
        <f t="shared" si="57"/>
        <v>0.3</v>
      </c>
      <c r="T75" s="1169">
        <f t="shared" si="57"/>
        <v>30</v>
      </c>
      <c r="U75" s="1169">
        <f t="shared" si="57"/>
        <v>16.8</v>
      </c>
      <c r="V75" s="1169">
        <f t="shared" si="57"/>
        <v>4.8</v>
      </c>
      <c r="W75" s="1170">
        <f t="shared" si="57"/>
        <v>1.44</v>
      </c>
      <c r="X75" s="1171">
        <f t="shared" ref="X75:AF75" si="58">X69</f>
        <v>4</v>
      </c>
      <c r="Y75" s="1169">
        <f t="shared" si="58"/>
        <v>340</v>
      </c>
      <c r="Z75" s="1169">
        <f t="shared" si="58"/>
        <v>100</v>
      </c>
      <c r="AA75" s="1169">
        <f t="shared" si="58"/>
        <v>120</v>
      </c>
      <c r="AB75" s="1169">
        <f t="shared" si="58"/>
        <v>100</v>
      </c>
      <c r="AC75" s="1169">
        <f t="shared" si="58"/>
        <v>220</v>
      </c>
      <c r="AD75" s="1169">
        <f t="shared" si="58"/>
        <v>140</v>
      </c>
      <c r="AE75" s="1169">
        <f t="shared" si="58"/>
        <v>420</v>
      </c>
      <c r="AF75" s="1172">
        <f t="shared" si="58"/>
        <v>20</v>
      </c>
      <c r="AG75" s="1167"/>
      <c r="AH75" s="1168">
        <f t="shared" ref="AH75:AQ75" si="59">IF($P$4&lt;=2.5,0.5*AH69,(IF($P$4&lt;=12.5,$P$4/5*AH69,2.5*AH69)))</f>
        <v>1.44</v>
      </c>
      <c r="AI75" s="1169">
        <f t="shared" si="59"/>
        <v>0.72</v>
      </c>
      <c r="AJ75" s="1169">
        <f t="shared" si="59"/>
        <v>19.2</v>
      </c>
      <c r="AK75" s="1169">
        <f t="shared" si="59"/>
        <v>19.2</v>
      </c>
      <c r="AL75" s="1169">
        <f t="shared" si="59"/>
        <v>5.3999999999999995</v>
      </c>
      <c r="AM75" s="1169">
        <f t="shared" si="59"/>
        <v>3.5999999999999996</v>
      </c>
      <c r="AN75" s="1169">
        <f t="shared" si="59"/>
        <v>3.5999999999999996</v>
      </c>
      <c r="AO75" s="1169">
        <f t="shared" si="59"/>
        <v>3.5999999999999996</v>
      </c>
      <c r="AP75" s="1169">
        <f t="shared" si="59"/>
        <v>1.2</v>
      </c>
      <c r="AQ75" s="1172">
        <f t="shared" si="59"/>
        <v>1.2</v>
      </c>
      <c r="AR75" s="231"/>
      <c r="AS75" s="1158"/>
      <c r="BA75" s="232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2"/>
    </row>
    <row r="76" spans="14:74" ht="15.75" hidden="1" thickBot="1" x14ac:dyDescent="0.35">
      <c r="N76" s="1146"/>
      <c r="O76" s="200"/>
      <c r="P76" s="231" t="s">
        <v>147</v>
      </c>
      <c r="Q76" s="231"/>
      <c r="R76" s="1173">
        <f t="shared" ref="R76:W76" si="60">IF($P$4&lt;=2.5,0.5*R70,(IF($P$4&lt;=12.5,$P$4/5*R70,2.5*R70)))</f>
        <v>600</v>
      </c>
      <c r="S76" s="1174">
        <f t="shared" si="60"/>
        <v>0.24</v>
      </c>
      <c r="T76" s="1175">
        <f t="shared" si="60"/>
        <v>0.48</v>
      </c>
      <c r="U76" s="1175">
        <f t="shared" si="60"/>
        <v>0.72</v>
      </c>
      <c r="V76" s="1175">
        <f t="shared" si="60"/>
        <v>0.84</v>
      </c>
      <c r="W76" s="1176">
        <f t="shared" si="60"/>
        <v>0.72</v>
      </c>
      <c r="X76" s="1177">
        <f t="shared" ref="X76:AF76" si="61">X70</f>
        <v>2</v>
      </c>
      <c r="Y76" s="1175">
        <f t="shared" si="61"/>
        <v>130</v>
      </c>
      <c r="Z76" s="1175">
        <f t="shared" si="61"/>
        <v>100</v>
      </c>
      <c r="AA76" s="1175">
        <f t="shared" si="61"/>
        <v>45</v>
      </c>
      <c r="AB76" s="1175">
        <f t="shared" si="61"/>
        <v>40</v>
      </c>
      <c r="AC76" s="1175">
        <f t="shared" si="61"/>
        <v>80</v>
      </c>
      <c r="AD76" s="1175">
        <f t="shared" si="61"/>
        <v>140</v>
      </c>
      <c r="AE76" s="1175">
        <f t="shared" si="61"/>
        <v>300</v>
      </c>
      <c r="AF76" s="1178">
        <f t="shared" si="61"/>
        <v>3.1</v>
      </c>
      <c r="AG76" s="1173"/>
      <c r="AH76" s="1174">
        <f t="shared" ref="AH76:AQ76" si="62">IF($P$4&lt;=2.5,0.5*AH70,(IF($P$4&lt;=12.5,$P$4/5*AH70,2.5*AH70)))</f>
        <v>0.72</v>
      </c>
      <c r="AI76" s="1175">
        <f t="shared" si="62"/>
        <v>0.18</v>
      </c>
      <c r="AJ76" s="1175">
        <f t="shared" si="62"/>
        <v>2.4</v>
      </c>
      <c r="AK76" s="1175">
        <f t="shared" si="62"/>
        <v>2.4</v>
      </c>
      <c r="AL76" s="1175">
        <f t="shared" si="62"/>
        <v>1.44</v>
      </c>
      <c r="AM76" s="1175">
        <f t="shared" si="62"/>
        <v>2.88</v>
      </c>
      <c r="AN76" s="1175">
        <f t="shared" si="62"/>
        <v>2.88</v>
      </c>
      <c r="AO76" s="1175">
        <f t="shared" si="62"/>
        <v>2.88</v>
      </c>
      <c r="AP76" s="1175">
        <f t="shared" si="62"/>
        <v>1.2</v>
      </c>
      <c r="AQ76" s="1178">
        <f t="shared" si="62"/>
        <v>1.2</v>
      </c>
      <c r="AR76" s="231"/>
      <c r="AS76" s="1158"/>
      <c r="BA76" s="232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2"/>
    </row>
    <row r="77" spans="14:74" hidden="1" x14ac:dyDescent="0.3">
      <c r="N77" s="1154"/>
      <c r="O77" s="807"/>
      <c r="P77" s="807"/>
      <c r="Q77" s="807"/>
      <c r="R77" s="807"/>
      <c r="S77" s="807"/>
      <c r="T77" s="807"/>
      <c r="U77" s="807"/>
      <c r="V77" s="807"/>
      <c r="W77" s="807"/>
      <c r="X77" s="807"/>
      <c r="Y77" s="807"/>
      <c r="Z77" s="807"/>
      <c r="AA77" s="807"/>
      <c r="AB77" s="807"/>
      <c r="AC77" s="807"/>
      <c r="AD77" s="807"/>
      <c r="AE77" s="807"/>
      <c r="AF77" s="807"/>
      <c r="AG77" s="807"/>
      <c r="AH77" s="807"/>
      <c r="AI77" s="807"/>
      <c r="AJ77" s="807"/>
      <c r="AK77" s="807"/>
      <c r="AL77" s="807"/>
      <c r="AM77" s="807"/>
      <c r="AN77" s="807"/>
      <c r="AO77" s="807"/>
      <c r="AP77" s="807"/>
      <c r="AQ77" s="807"/>
      <c r="AR77" s="807"/>
      <c r="AS77" s="808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</row>
    <row r="78" spans="14:74" hidden="1" x14ac:dyDescent="0.3"/>
  </sheetData>
  <sheetProtection formatCells="0" formatColumns="0" formatRows="0" insertColumns="0" insertRows="0"/>
  <mergeCells count="24">
    <mergeCell ref="Q5:W5"/>
    <mergeCell ref="B2:BU2"/>
    <mergeCell ref="B4:D4"/>
    <mergeCell ref="E4:I4"/>
    <mergeCell ref="J4:O4"/>
    <mergeCell ref="Q4:U4"/>
    <mergeCell ref="V4:W4"/>
    <mergeCell ref="C3:BU3"/>
    <mergeCell ref="K5:O5"/>
    <mergeCell ref="AU5:BA5"/>
    <mergeCell ref="Q33:W33"/>
    <mergeCell ref="O9:P9"/>
    <mergeCell ref="I7:K7"/>
    <mergeCell ref="I8:K8"/>
    <mergeCell ref="L7:N7"/>
    <mergeCell ref="L8:N8"/>
    <mergeCell ref="O7:P7"/>
    <mergeCell ref="O8:P8"/>
    <mergeCell ref="B30:W30"/>
    <mergeCell ref="B10:P10"/>
    <mergeCell ref="B21:P21"/>
    <mergeCell ref="B24:P24"/>
    <mergeCell ref="B5:J5"/>
    <mergeCell ref="AS5:AT5"/>
  </mergeCells>
  <conditionalFormatting sqref="Q11:BU26">
    <cfRule type="cellIs" priority="1" stopIfTrue="1" operator="equal">
      <formula>""</formula>
    </cfRule>
    <cfRule type="containsText" priority="2" stopIfTrue="1" operator="containsText" text="&lt;">
      <formula>NOT(ISERROR(SEARCH("&lt;",Q11)))</formula>
    </cfRule>
  </conditionalFormatting>
  <conditionalFormatting sqref="R11:AQ26 AV11:BU26">
    <cfRule type="cellIs" dxfId="19" priority="220" stopIfTrue="1" operator="greaterThan">
      <formula>R$7</formula>
    </cfRule>
    <cfRule type="cellIs" dxfId="18" priority="221" stopIfTrue="1" operator="greaterThan">
      <formula>R$8</formula>
    </cfRule>
    <cfRule type="cellIs" dxfId="17" priority="222" stopIfTrue="1" operator="greaterThan">
      <formula>R$9</formula>
    </cfRule>
  </conditionalFormatting>
  <dataValidations xWindow="852" yWindow="371" count="7">
    <dataValidation type="list" allowBlank="1" showInputMessage="1" showErrorMessage="1" sqref="L7" xr:uid="{00000000-0002-0000-0500-000000000000}">
      <formula1>$P$52:$P$55</formula1>
    </dataValidation>
    <dataValidation type="decimal" allowBlank="1" showInputMessage="1" showErrorMessage="1" promptTitle="range:" prompt="la norme sera automatiquement recalculée sur base de la restriction de MO entre 2.5 &amp; 12.5%" sqref="P4" xr:uid="{00000000-0002-0000-0500-000001000000}">
      <formula1>2.5</formula1>
      <formula2>12.5</formula2>
    </dataValidation>
    <dataValidation type="list" allowBlank="1" showInputMessage="1" showErrorMessage="1" sqref="O11:O20 O22:O23 O25:O26" xr:uid="{00000000-0002-0000-0500-000002000000}">
      <formula1>$O$36:$O$37</formula1>
    </dataValidation>
    <dataValidation type="list" allowBlank="1" showInputMessage="1" showErrorMessage="1" sqref="L11:L20 L22:L23 L25:L26" xr:uid="{00000000-0002-0000-0500-000003000000}">
      <formula1>$L$36:$L$40</formula1>
    </dataValidation>
    <dataValidation type="list" allowBlank="1" showInputMessage="1" showErrorMessage="1" sqref="H11:H20 H25:H26 H22:H23" xr:uid="{00000000-0002-0000-0500-000004000000}">
      <formula1>$H$36:$H$42</formula1>
    </dataValidation>
    <dataValidation type="list" allowBlank="1" showInputMessage="1" showErrorMessage="1" sqref="I11:I20 I25:I26 I22:I23" xr:uid="{00000000-0002-0000-0500-000005000000}">
      <formula1>$I$36:$I$38</formula1>
    </dataValidation>
    <dataValidation type="list" allowBlank="1" showInputMessage="1" showErrorMessage="1" sqref="F11:F20 F25:F26 F22:F23" xr:uid="{00000000-0002-0000-0500-000006000000}">
      <formula1>$F$36:$F$37</formula1>
    </dataValidation>
  </dataValidations>
  <pageMargins left="0.35433070866141736" right="0.35433070866141736" top="0.78740157480314965" bottom="0.78740157480314965" header="0.51181102362204722" footer="0.51181102362204722"/>
  <pageSetup paperSize="9" scale="26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23" max="32" man="1"/>
    <brk id="43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2D050"/>
    <pageSetUpPr fitToPage="1"/>
  </sheetPr>
  <dimension ref="A1:AW103"/>
  <sheetViews>
    <sheetView zoomScale="70" zoomScaleNormal="70" workbookViewId="0">
      <pane xSplit="1" ySplit="8" topLeftCell="B9" activePane="bottomRight" state="frozen"/>
      <selection pane="topRight" activeCell="B1" sqref="B1"/>
      <selection pane="bottomLeft" activeCell="A8" sqref="A8"/>
      <selection pane="bottomRight"/>
    </sheetView>
  </sheetViews>
  <sheetFormatPr defaultColWidth="8.85546875" defaultRowHeight="15" outlineLevelRow="1" outlineLevelCol="1" x14ac:dyDescent="0.3"/>
  <cols>
    <col min="1" max="1" width="2.42578125" style="433" customWidth="1"/>
    <col min="2" max="2" width="8.7109375" style="181" customWidth="1"/>
    <col min="3" max="3" width="6.7109375" style="181" customWidth="1"/>
    <col min="4" max="5" width="6.7109375" style="181" customWidth="1" outlineLevel="1"/>
    <col min="6" max="6" width="7.85546875" style="181" customWidth="1"/>
    <col min="7" max="7" width="8.7109375" style="181" customWidth="1"/>
    <col min="8" max="8" width="11.140625" style="181" customWidth="1"/>
    <col min="9" max="9" width="9.140625" style="181" customWidth="1"/>
    <col min="10" max="10" width="11.42578125" style="181" customWidth="1"/>
    <col min="11" max="11" width="10.42578125" style="181" customWidth="1"/>
    <col min="12" max="12" width="11.7109375" style="181" customWidth="1"/>
    <col min="13" max="13" width="10.28515625" style="181" customWidth="1"/>
    <col min="14" max="14" width="10.7109375" style="181" customWidth="1"/>
    <col min="15" max="18" width="7" style="181" customWidth="1" outlineLevel="1"/>
    <col min="19" max="19" width="7.5703125" style="181" customWidth="1"/>
    <col min="20" max="27" width="6.7109375" style="181" customWidth="1"/>
    <col min="28" max="41" width="6.7109375" style="181" customWidth="1" outlineLevel="1"/>
    <col min="42" max="42" width="6.7109375" style="181" customWidth="1"/>
    <col min="43" max="47" width="7.7109375" style="181" customWidth="1"/>
    <col min="48" max="48" width="32.28515625" style="181" customWidth="1"/>
    <col min="49" max="49" width="7.85546875" style="181" customWidth="1"/>
    <col min="50" max="53" width="8.28515625" style="181" customWidth="1"/>
    <col min="54" max="54" width="6" style="181" customWidth="1"/>
    <col min="55" max="16384" width="8.85546875" style="181"/>
  </cols>
  <sheetData>
    <row r="1" spans="1:49" ht="15.75" thickBot="1" x14ac:dyDescent="0.35"/>
    <row r="2" spans="1:49" ht="29.45" customHeight="1" x14ac:dyDescent="0.3">
      <c r="B2" s="1683" t="s">
        <v>342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4"/>
      <c r="AN2" s="1684"/>
      <c r="AO2" s="1684"/>
      <c r="AP2" s="1684"/>
      <c r="AQ2" s="1684"/>
      <c r="AR2" s="1684"/>
      <c r="AS2" s="1684"/>
      <c r="AT2" s="1684"/>
      <c r="AU2" s="1684"/>
      <c r="AV2" s="1685"/>
    </row>
    <row r="3" spans="1:49" ht="21" customHeight="1" thickBot="1" x14ac:dyDescent="0.35">
      <c r="B3" s="523" t="s">
        <v>320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62"/>
      <c r="AL3" s="1862"/>
      <c r="AM3" s="1862"/>
      <c r="AN3" s="1862"/>
      <c r="AO3" s="1862"/>
      <c r="AP3" s="1862"/>
      <c r="AQ3" s="1862"/>
      <c r="AR3" s="1862"/>
      <c r="AS3" s="1862"/>
      <c r="AT3" s="1862"/>
      <c r="AU3" s="1862"/>
      <c r="AV3" s="1870"/>
    </row>
    <row r="4" spans="1:49" s="316" customFormat="1" ht="25.9" customHeight="1" thickBot="1" x14ac:dyDescent="0.35">
      <c r="B4" s="1700" t="s">
        <v>381</v>
      </c>
      <c r="C4" s="1701"/>
      <c r="D4" s="1701"/>
      <c r="E4" s="1701"/>
      <c r="F4" s="1701"/>
      <c r="G4" s="1702"/>
      <c r="H4" s="1700" t="s">
        <v>83</v>
      </c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2"/>
      <c r="T4" s="1096"/>
      <c r="U4" s="1871" t="s">
        <v>433</v>
      </c>
      <c r="V4" s="1872"/>
      <c r="W4" s="1872"/>
      <c r="X4" s="1872"/>
      <c r="Y4" s="1872"/>
      <c r="Z4" s="1872"/>
      <c r="AA4" s="1872"/>
      <c r="AB4" s="1872"/>
      <c r="AC4" s="1872"/>
      <c r="AD4" s="1872"/>
      <c r="AE4" s="1872"/>
      <c r="AF4" s="1872"/>
      <c r="AG4" s="1872"/>
      <c r="AH4" s="1872"/>
      <c r="AI4" s="1872"/>
      <c r="AJ4" s="1872"/>
      <c r="AK4" s="1872"/>
      <c r="AL4" s="1872"/>
      <c r="AM4" s="1872"/>
      <c r="AN4" s="1872"/>
      <c r="AO4" s="1872"/>
      <c r="AP4" s="1872"/>
      <c r="AQ4" s="1872"/>
      <c r="AR4" s="1872"/>
      <c r="AS4" s="1872"/>
      <c r="AT4" s="1872"/>
      <c r="AU4" s="1873"/>
      <c r="AV4" s="1867" t="s">
        <v>435</v>
      </c>
    </row>
    <row r="5" spans="1:49" s="316" customFormat="1" ht="29.45" customHeight="1" thickBot="1" x14ac:dyDescent="0.35">
      <c r="B5" s="1874"/>
      <c r="C5" s="1875"/>
      <c r="D5" s="1875"/>
      <c r="E5" s="1875"/>
      <c r="F5" s="1875"/>
      <c r="G5" s="1876"/>
      <c r="H5" s="1874"/>
      <c r="I5" s="1875"/>
      <c r="J5" s="1875"/>
      <c r="K5" s="1875"/>
      <c r="L5" s="1875"/>
      <c r="M5" s="1875"/>
      <c r="N5" s="1875"/>
      <c r="O5" s="1875"/>
      <c r="P5" s="1875"/>
      <c r="Q5" s="1875"/>
      <c r="R5" s="1875"/>
      <c r="S5" s="1876"/>
      <c r="T5" s="1727" t="s">
        <v>174</v>
      </c>
      <c r="U5" s="1717"/>
      <c r="V5" s="1712" t="s">
        <v>385</v>
      </c>
      <c r="W5" s="1819"/>
      <c r="X5" s="1819"/>
      <c r="Y5" s="1819"/>
      <c r="Z5" s="1819"/>
      <c r="AA5" s="1820"/>
      <c r="AB5" s="1712" t="s">
        <v>392</v>
      </c>
      <c r="AC5" s="1821"/>
      <c r="AD5" s="1821"/>
      <c r="AE5" s="1821"/>
      <c r="AF5" s="1821"/>
      <c r="AG5" s="1821"/>
      <c r="AH5" s="1821"/>
      <c r="AI5" s="1821"/>
      <c r="AJ5" s="1821"/>
      <c r="AK5" s="1821"/>
      <c r="AL5" s="1821"/>
      <c r="AM5" s="1821"/>
      <c r="AN5" s="1821"/>
      <c r="AO5" s="1822"/>
      <c r="AP5" s="1712" t="s">
        <v>434</v>
      </c>
      <c r="AQ5" s="1819"/>
      <c r="AR5" s="1819"/>
      <c r="AS5" s="1819"/>
      <c r="AT5" s="1819"/>
      <c r="AU5" s="1820"/>
      <c r="AV5" s="1868"/>
    </row>
    <row r="6" spans="1:49" s="327" customFormat="1" ht="118.9" customHeight="1" thickBot="1" x14ac:dyDescent="0.35">
      <c r="A6" s="316"/>
      <c r="B6" s="477" t="s">
        <v>376</v>
      </c>
      <c r="C6" s="478" t="s">
        <v>428</v>
      </c>
      <c r="D6" s="479" t="s">
        <v>378</v>
      </c>
      <c r="E6" s="479" t="s">
        <v>379</v>
      </c>
      <c r="F6" s="480" t="s">
        <v>469</v>
      </c>
      <c r="G6" s="480" t="s">
        <v>485</v>
      </c>
      <c r="H6" s="477" t="s">
        <v>430</v>
      </c>
      <c r="I6" s="256" t="s">
        <v>458</v>
      </c>
      <c r="J6" s="478" t="s">
        <v>681</v>
      </c>
      <c r="K6" s="478" t="s">
        <v>471</v>
      </c>
      <c r="L6" s="478" t="s">
        <v>464</v>
      </c>
      <c r="M6" s="1287" t="s">
        <v>465</v>
      </c>
      <c r="N6" s="1287" t="s">
        <v>466</v>
      </c>
      <c r="O6" s="478" t="s">
        <v>431</v>
      </c>
      <c r="P6" s="478" t="s">
        <v>432</v>
      </c>
      <c r="Q6" s="478" t="s">
        <v>468</v>
      </c>
      <c r="R6" s="478" t="s">
        <v>467</v>
      </c>
      <c r="S6" s="478" t="s">
        <v>6</v>
      </c>
      <c r="T6" s="318" t="s">
        <v>436</v>
      </c>
      <c r="U6" s="318" t="s">
        <v>437</v>
      </c>
      <c r="V6" s="252" t="s">
        <v>91</v>
      </c>
      <c r="W6" s="253" t="s">
        <v>386</v>
      </c>
      <c r="X6" s="253" t="s">
        <v>387</v>
      </c>
      <c r="Y6" s="253" t="s">
        <v>388</v>
      </c>
      <c r="Z6" s="253" t="s">
        <v>389</v>
      </c>
      <c r="AA6" s="254" t="s">
        <v>390</v>
      </c>
      <c r="AB6" s="252" t="s">
        <v>393</v>
      </c>
      <c r="AC6" s="253" t="s">
        <v>394</v>
      </c>
      <c r="AD6" s="253" t="s">
        <v>395</v>
      </c>
      <c r="AE6" s="253" t="s">
        <v>396</v>
      </c>
      <c r="AF6" s="253" t="s">
        <v>397</v>
      </c>
      <c r="AG6" s="253" t="s">
        <v>398</v>
      </c>
      <c r="AH6" s="253" t="s">
        <v>399</v>
      </c>
      <c r="AI6" s="253" t="s">
        <v>400</v>
      </c>
      <c r="AJ6" s="253" t="s">
        <v>401</v>
      </c>
      <c r="AK6" s="253" t="s">
        <v>402</v>
      </c>
      <c r="AL6" s="253" t="s">
        <v>403</v>
      </c>
      <c r="AM6" s="253" t="s">
        <v>404</v>
      </c>
      <c r="AN6" s="253" t="s">
        <v>405</v>
      </c>
      <c r="AO6" s="254" t="s">
        <v>406</v>
      </c>
      <c r="AP6" s="481" t="s">
        <v>50</v>
      </c>
      <c r="AQ6" s="478" t="s">
        <v>51</v>
      </c>
      <c r="AR6" s="478" t="s">
        <v>52</v>
      </c>
      <c r="AS6" s="478" t="s">
        <v>90</v>
      </c>
      <c r="AT6" s="478" t="s">
        <v>4</v>
      </c>
      <c r="AU6" s="479" t="s">
        <v>54</v>
      </c>
      <c r="AV6" s="1869"/>
    </row>
    <row r="7" spans="1:49" ht="17.25" thickBot="1" x14ac:dyDescent="0.35">
      <c r="B7" s="1562" t="s">
        <v>629</v>
      </c>
      <c r="C7" s="1561"/>
      <c r="D7" s="1561"/>
      <c r="E7" s="1561"/>
      <c r="F7" s="1561"/>
      <c r="G7" s="1561"/>
      <c r="H7" s="1249"/>
      <c r="I7" s="1125"/>
      <c r="J7" s="1125"/>
      <c r="K7" s="1255"/>
      <c r="L7" s="1255"/>
      <c r="M7" s="1255"/>
      <c r="N7" s="1288" t="s">
        <v>606</v>
      </c>
      <c r="O7" s="1255"/>
      <c r="P7" s="1255"/>
      <c r="Q7" s="1255"/>
      <c r="R7" s="200"/>
      <c r="S7" s="200"/>
      <c r="T7" s="1520"/>
      <c r="U7" s="1521"/>
      <c r="V7" s="1526">
        <v>60</v>
      </c>
      <c r="W7" s="1527">
        <v>200</v>
      </c>
      <c r="X7" s="1527">
        <v>200</v>
      </c>
      <c r="Y7" s="1527">
        <v>200</v>
      </c>
      <c r="Z7" s="1527">
        <v>300</v>
      </c>
      <c r="AA7" s="1529">
        <v>300</v>
      </c>
      <c r="AB7" s="1522"/>
      <c r="AC7" s="1523"/>
      <c r="AD7" s="1523"/>
      <c r="AE7" s="1523"/>
      <c r="AF7" s="1523"/>
      <c r="AG7" s="1523"/>
      <c r="AH7" s="1523"/>
      <c r="AI7" s="1523"/>
      <c r="AJ7" s="1523"/>
      <c r="AK7" s="1523"/>
      <c r="AL7" s="1523"/>
      <c r="AM7" s="1523"/>
      <c r="AN7" s="1523"/>
      <c r="AO7" s="1524"/>
      <c r="AP7" s="1526">
        <v>10</v>
      </c>
      <c r="AQ7" s="1527">
        <v>700</v>
      </c>
      <c r="AR7" s="1527">
        <v>300</v>
      </c>
      <c r="AS7" s="1527">
        <v>500</v>
      </c>
      <c r="AT7" s="1527">
        <v>300</v>
      </c>
      <c r="AU7" s="1528">
        <v>60</v>
      </c>
      <c r="AV7" s="1525"/>
      <c r="AW7" s="200"/>
    </row>
    <row r="8" spans="1:49" s="327" customFormat="1" ht="20.25" customHeight="1" thickBot="1" x14ac:dyDescent="0.35">
      <c r="A8" s="316"/>
      <c r="B8" s="1865" t="s">
        <v>288</v>
      </c>
      <c r="C8" s="1866"/>
      <c r="D8" s="1866"/>
      <c r="E8" s="1866"/>
      <c r="F8" s="1866"/>
      <c r="G8" s="1866"/>
      <c r="H8" s="1866"/>
      <c r="I8" s="1866"/>
      <c r="J8" s="1866"/>
      <c r="K8" s="1866"/>
      <c r="L8" s="1866"/>
      <c r="M8" s="1866"/>
      <c r="N8" s="1866"/>
      <c r="O8" s="1866"/>
      <c r="P8" s="1866"/>
      <c r="Q8" s="1866"/>
      <c r="R8" s="1866"/>
      <c r="S8" s="1866"/>
      <c r="T8" s="1518"/>
      <c r="U8" s="1518"/>
      <c r="V8" s="1518"/>
      <c r="W8" s="1518"/>
      <c r="X8" s="1518"/>
      <c r="Y8" s="1518"/>
      <c r="Z8" s="1518"/>
      <c r="AA8" s="1518"/>
      <c r="AB8" s="1518"/>
      <c r="AC8" s="1518"/>
      <c r="AD8" s="1518"/>
      <c r="AE8" s="1518"/>
      <c r="AF8" s="1518"/>
      <c r="AG8" s="1518"/>
      <c r="AH8" s="1518"/>
      <c r="AI8" s="1518"/>
      <c r="AJ8" s="1518"/>
      <c r="AK8" s="1518"/>
      <c r="AL8" s="1518"/>
      <c r="AM8" s="1518"/>
      <c r="AN8" s="1518"/>
      <c r="AO8" s="1518"/>
      <c r="AP8" s="1518"/>
      <c r="AQ8" s="1518"/>
      <c r="AR8" s="1518"/>
      <c r="AS8" s="1518"/>
      <c r="AT8" s="1518"/>
      <c r="AU8" s="1518"/>
      <c r="AV8" s="1291"/>
    </row>
    <row r="9" spans="1:49" x14ac:dyDescent="0.3">
      <c r="B9" s="17" t="s">
        <v>0</v>
      </c>
      <c r="C9" s="18" t="s">
        <v>5</v>
      </c>
      <c r="D9" s="21"/>
      <c r="E9" s="21"/>
      <c r="F9" s="21">
        <v>450</v>
      </c>
      <c r="G9" s="368" t="s">
        <v>7</v>
      </c>
      <c r="H9" s="453">
        <v>38875</v>
      </c>
      <c r="I9" s="454" t="s">
        <v>255</v>
      </c>
      <c r="J9" s="65">
        <v>2.4</v>
      </c>
      <c r="K9" s="65">
        <v>6</v>
      </c>
      <c r="L9" s="65" t="s">
        <v>186</v>
      </c>
      <c r="M9" s="65" t="s">
        <v>185</v>
      </c>
      <c r="N9" s="65" t="s">
        <v>229</v>
      </c>
      <c r="O9" s="67"/>
      <c r="P9" s="67"/>
      <c r="Q9" s="67" t="s">
        <v>282</v>
      </c>
      <c r="R9" s="67" t="s">
        <v>286</v>
      </c>
      <c r="S9" s="21">
        <v>6.27</v>
      </c>
      <c r="T9" s="455"/>
      <c r="U9" s="456"/>
      <c r="V9" s="455">
        <v>62</v>
      </c>
      <c r="W9" s="457">
        <v>100</v>
      </c>
      <c r="X9" s="457"/>
      <c r="Y9" s="457"/>
      <c r="Z9" s="457"/>
      <c r="AA9" s="458"/>
      <c r="AB9" s="455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6"/>
      <c r="AP9" s="455">
        <v>20</v>
      </c>
      <c r="AQ9" s="457">
        <v>600</v>
      </c>
      <c r="AR9" s="457">
        <v>2.5</v>
      </c>
      <c r="AS9" s="457">
        <v>9</v>
      </c>
      <c r="AT9" s="457">
        <v>40</v>
      </c>
      <c r="AU9" s="458">
        <v>-0.05</v>
      </c>
      <c r="AV9" s="361"/>
    </row>
    <row r="10" spans="1:49" x14ac:dyDescent="0.3">
      <c r="B10" s="17"/>
      <c r="C10" s="18"/>
      <c r="D10" s="21"/>
      <c r="E10" s="21"/>
      <c r="F10" s="21"/>
      <c r="G10" s="368"/>
      <c r="H10" s="453"/>
      <c r="I10" s="459"/>
      <c r="J10" s="18"/>
      <c r="K10" s="18"/>
      <c r="L10" s="18"/>
      <c r="M10" s="18"/>
      <c r="N10" s="18"/>
      <c r="O10" s="21"/>
      <c r="P10" s="21"/>
      <c r="Q10" s="21"/>
      <c r="R10" s="21"/>
      <c r="S10" s="21"/>
      <c r="T10" s="460"/>
      <c r="U10" s="461"/>
      <c r="V10" s="460"/>
      <c r="W10" s="462"/>
      <c r="X10" s="462"/>
      <c r="Y10" s="462"/>
      <c r="Z10" s="462"/>
      <c r="AA10" s="463"/>
      <c r="AB10" s="460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1"/>
      <c r="AP10" s="460"/>
      <c r="AQ10" s="462"/>
      <c r="AR10" s="462"/>
      <c r="AS10" s="462"/>
      <c r="AT10" s="462"/>
      <c r="AU10" s="463"/>
      <c r="AV10" s="361"/>
    </row>
    <row r="11" spans="1:49" x14ac:dyDescent="0.3">
      <c r="B11" s="17"/>
      <c r="C11" s="18"/>
      <c r="D11" s="21"/>
      <c r="E11" s="21"/>
      <c r="F11" s="21"/>
      <c r="G11" s="368"/>
      <c r="H11" s="453"/>
      <c r="I11" s="459"/>
      <c r="J11" s="18"/>
      <c r="K11" s="18"/>
      <c r="L11" s="18"/>
      <c r="M11" s="18"/>
      <c r="N11" s="18"/>
      <c r="O11" s="21"/>
      <c r="P11" s="21"/>
      <c r="Q11" s="21"/>
      <c r="R11" s="21"/>
      <c r="S11" s="21"/>
      <c r="T11" s="460"/>
      <c r="U11" s="461"/>
      <c r="V11" s="460"/>
      <c r="W11" s="462"/>
      <c r="X11" s="462"/>
      <c r="Y11" s="462"/>
      <c r="Z11" s="462"/>
      <c r="AA11" s="463"/>
      <c r="AB11" s="460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2"/>
      <c r="AN11" s="462"/>
      <c r="AO11" s="461"/>
      <c r="AP11" s="460"/>
      <c r="AQ11" s="462"/>
      <c r="AR11" s="462"/>
      <c r="AS11" s="462"/>
      <c r="AT11" s="462"/>
      <c r="AU11" s="463"/>
      <c r="AV11" s="361"/>
    </row>
    <row r="12" spans="1:49" x14ac:dyDescent="0.3">
      <c r="B12" s="17"/>
      <c r="C12" s="18"/>
      <c r="D12" s="21"/>
      <c r="E12" s="21"/>
      <c r="F12" s="21"/>
      <c r="G12" s="368"/>
      <c r="H12" s="453"/>
      <c r="I12" s="459"/>
      <c r="J12" s="18"/>
      <c r="K12" s="18"/>
      <c r="L12" s="18"/>
      <c r="M12" s="18"/>
      <c r="N12" s="18"/>
      <c r="O12" s="21"/>
      <c r="P12" s="21"/>
      <c r="Q12" s="21"/>
      <c r="R12" s="21"/>
      <c r="S12" s="21"/>
      <c r="T12" s="460"/>
      <c r="U12" s="461"/>
      <c r="V12" s="460"/>
      <c r="W12" s="462"/>
      <c r="X12" s="462"/>
      <c r="Y12" s="462"/>
      <c r="Z12" s="462"/>
      <c r="AA12" s="463"/>
      <c r="AB12" s="460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1"/>
      <c r="AP12" s="460"/>
      <c r="AQ12" s="462"/>
      <c r="AR12" s="462"/>
      <c r="AS12" s="462"/>
      <c r="AT12" s="462"/>
      <c r="AU12" s="463"/>
      <c r="AV12" s="361"/>
    </row>
    <row r="13" spans="1:49" x14ac:dyDescent="0.3">
      <c r="B13" s="17"/>
      <c r="C13" s="18"/>
      <c r="D13" s="21"/>
      <c r="E13" s="21"/>
      <c r="F13" s="21"/>
      <c r="G13" s="368"/>
      <c r="H13" s="453"/>
      <c r="I13" s="459"/>
      <c r="J13" s="18"/>
      <c r="K13" s="18"/>
      <c r="L13" s="18"/>
      <c r="M13" s="18"/>
      <c r="N13" s="18"/>
      <c r="O13" s="21"/>
      <c r="P13" s="21"/>
      <c r="Q13" s="21"/>
      <c r="R13" s="21"/>
      <c r="S13" s="21"/>
      <c r="T13" s="460"/>
      <c r="U13" s="461"/>
      <c r="V13" s="460"/>
      <c r="W13" s="462"/>
      <c r="X13" s="462"/>
      <c r="Y13" s="462"/>
      <c r="Z13" s="462"/>
      <c r="AA13" s="463"/>
      <c r="AB13" s="460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1"/>
      <c r="AP13" s="460"/>
      <c r="AQ13" s="462"/>
      <c r="AR13" s="462"/>
      <c r="AS13" s="462"/>
      <c r="AT13" s="462"/>
      <c r="AU13" s="463"/>
      <c r="AV13" s="361"/>
    </row>
    <row r="14" spans="1:49" x14ac:dyDescent="0.3">
      <c r="B14" s="17"/>
      <c r="C14" s="18"/>
      <c r="D14" s="21"/>
      <c r="E14" s="21"/>
      <c r="F14" s="21"/>
      <c r="G14" s="368"/>
      <c r="H14" s="453"/>
      <c r="I14" s="459"/>
      <c r="J14" s="18"/>
      <c r="K14" s="18"/>
      <c r="L14" s="18"/>
      <c r="M14" s="18"/>
      <c r="N14" s="18"/>
      <c r="O14" s="21"/>
      <c r="P14" s="21"/>
      <c r="Q14" s="21"/>
      <c r="R14" s="21"/>
      <c r="S14" s="21"/>
      <c r="T14" s="460"/>
      <c r="U14" s="461"/>
      <c r="V14" s="460"/>
      <c r="W14" s="462"/>
      <c r="X14" s="462"/>
      <c r="Y14" s="462"/>
      <c r="Z14" s="462"/>
      <c r="AA14" s="463"/>
      <c r="AB14" s="460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2"/>
      <c r="AO14" s="461"/>
      <c r="AP14" s="460"/>
      <c r="AQ14" s="462"/>
      <c r="AR14" s="462"/>
      <c r="AS14" s="462"/>
      <c r="AT14" s="462"/>
      <c r="AU14" s="463"/>
      <c r="AV14" s="361"/>
    </row>
    <row r="15" spans="1:49" x14ac:dyDescent="0.3">
      <c r="B15" s="17"/>
      <c r="C15" s="18"/>
      <c r="D15" s="21"/>
      <c r="E15" s="21"/>
      <c r="F15" s="21"/>
      <c r="G15" s="368"/>
      <c r="H15" s="453"/>
      <c r="I15" s="459"/>
      <c r="J15" s="18"/>
      <c r="K15" s="18"/>
      <c r="L15" s="18"/>
      <c r="M15" s="18"/>
      <c r="N15" s="18"/>
      <c r="O15" s="21"/>
      <c r="P15" s="21"/>
      <c r="Q15" s="21"/>
      <c r="R15" s="21"/>
      <c r="S15" s="21"/>
      <c r="T15" s="460"/>
      <c r="U15" s="461"/>
      <c r="V15" s="460"/>
      <c r="W15" s="462"/>
      <c r="X15" s="462"/>
      <c r="Y15" s="462"/>
      <c r="Z15" s="462"/>
      <c r="AA15" s="463"/>
      <c r="AB15" s="460"/>
      <c r="AC15" s="462"/>
      <c r="AD15" s="462"/>
      <c r="AE15" s="462"/>
      <c r="AF15" s="462"/>
      <c r="AG15" s="462"/>
      <c r="AH15" s="462"/>
      <c r="AI15" s="462"/>
      <c r="AJ15" s="462"/>
      <c r="AK15" s="462"/>
      <c r="AL15" s="462"/>
      <c r="AM15" s="462"/>
      <c r="AN15" s="462"/>
      <c r="AO15" s="461"/>
      <c r="AP15" s="460"/>
      <c r="AQ15" s="462"/>
      <c r="AR15" s="462"/>
      <c r="AS15" s="462"/>
      <c r="AT15" s="462"/>
      <c r="AU15" s="463"/>
      <c r="AV15" s="361"/>
    </row>
    <row r="16" spans="1:49" ht="15.75" thickBot="1" x14ac:dyDescent="0.35">
      <c r="B16" s="17"/>
      <c r="C16" s="18"/>
      <c r="D16" s="21"/>
      <c r="E16" s="21"/>
      <c r="F16" s="21"/>
      <c r="G16" s="368"/>
      <c r="H16" s="453"/>
      <c r="I16" s="459"/>
      <c r="J16" s="18"/>
      <c r="K16" s="18"/>
      <c r="L16" s="18"/>
      <c r="M16" s="18"/>
      <c r="N16" s="18"/>
      <c r="O16" s="21"/>
      <c r="P16" s="21"/>
      <c r="Q16" s="21"/>
      <c r="R16" s="21"/>
      <c r="S16" s="21"/>
      <c r="T16" s="464"/>
      <c r="U16" s="465"/>
      <c r="V16" s="464"/>
      <c r="W16" s="466"/>
      <c r="X16" s="466"/>
      <c r="Y16" s="466"/>
      <c r="Z16" s="466"/>
      <c r="AA16" s="467"/>
      <c r="AB16" s="464"/>
      <c r="AC16" s="466"/>
      <c r="AD16" s="466"/>
      <c r="AE16" s="466"/>
      <c r="AF16" s="466"/>
      <c r="AG16" s="466"/>
      <c r="AH16" s="466"/>
      <c r="AI16" s="466"/>
      <c r="AJ16" s="466"/>
      <c r="AK16" s="466"/>
      <c r="AL16" s="466"/>
      <c r="AM16" s="466"/>
      <c r="AN16" s="466"/>
      <c r="AO16" s="465"/>
      <c r="AP16" s="464"/>
      <c r="AQ16" s="466"/>
      <c r="AR16" s="466"/>
      <c r="AS16" s="466"/>
      <c r="AT16" s="466"/>
      <c r="AU16" s="467"/>
      <c r="AV16" s="361"/>
    </row>
    <row r="17" spans="1:49" s="327" customFormat="1" ht="20.25" customHeight="1" thickBot="1" x14ac:dyDescent="0.35">
      <c r="A17" s="316"/>
      <c r="B17" s="1865" t="s">
        <v>278</v>
      </c>
      <c r="C17" s="1866"/>
      <c r="D17" s="1866"/>
      <c r="E17" s="1866"/>
      <c r="F17" s="1866"/>
      <c r="G17" s="1866"/>
      <c r="H17" s="1866"/>
      <c r="I17" s="1866"/>
      <c r="J17" s="1866"/>
      <c r="K17" s="1866"/>
      <c r="L17" s="1866"/>
      <c r="M17" s="1866"/>
      <c r="N17" s="1866"/>
      <c r="O17" s="1866"/>
      <c r="P17" s="1866"/>
      <c r="Q17" s="1866"/>
      <c r="R17" s="1866"/>
      <c r="S17" s="1866"/>
      <c r="T17" s="1519"/>
      <c r="U17" s="1519"/>
      <c r="V17" s="1519"/>
      <c r="W17" s="1519"/>
      <c r="X17" s="1519"/>
      <c r="Y17" s="1519"/>
      <c r="Z17" s="1519"/>
      <c r="AA17" s="1519"/>
      <c r="AB17" s="1519"/>
      <c r="AC17" s="1519"/>
      <c r="AD17" s="1519"/>
      <c r="AE17" s="1519"/>
      <c r="AF17" s="1519"/>
      <c r="AG17" s="1519"/>
      <c r="AH17" s="1519"/>
      <c r="AI17" s="1519"/>
      <c r="AJ17" s="1519"/>
      <c r="AK17" s="1519"/>
      <c r="AL17" s="1519"/>
      <c r="AM17" s="1519"/>
      <c r="AN17" s="1519"/>
      <c r="AO17" s="1519"/>
      <c r="AP17" s="1519"/>
      <c r="AQ17" s="1519"/>
      <c r="AR17" s="1519"/>
      <c r="AS17" s="1519"/>
      <c r="AT17" s="1519"/>
      <c r="AU17" s="1519"/>
      <c r="AV17" s="1291"/>
    </row>
    <row r="18" spans="1:49" x14ac:dyDescent="0.3">
      <c r="B18" s="17"/>
      <c r="C18" s="18"/>
      <c r="D18" s="21"/>
      <c r="E18" s="21"/>
      <c r="F18" s="21"/>
      <c r="G18" s="368"/>
      <c r="H18" s="453"/>
      <c r="I18" s="459"/>
      <c r="J18" s="18"/>
      <c r="K18" s="18"/>
      <c r="L18" s="18"/>
      <c r="M18" s="18"/>
      <c r="N18" s="18"/>
      <c r="O18" s="21"/>
      <c r="P18" s="21"/>
      <c r="Q18" s="21"/>
      <c r="R18" s="21"/>
      <c r="S18" s="21"/>
      <c r="T18" s="455"/>
      <c r="U18" s="456"/>
      <c r="V18" s="455"/>
      <c r="W18" s="457"/>
      <c r="X18" s="457"/>
      <c r="Y18" s="457"/>
      <c r="Z18" s="457"/>
      <c r="AA18" s="458"/>
      <c r="AB18" s="455"/>
      <c r="AC18" s="457"/>
      <c r="AD18" s="457"/>
      <c r="AE18" s="457"/>
      <c r="AF18" s="457"/>
      <c r="AG18" s="457"/>
      <c r="AH18" s="457"/>
      <c r="AI18" s="457"/>
      <c r="AJ18" s="457"/>
      <c r="AK18" s="457"/>
      <c r="AL18" s="457"/>
      <c r="AM18" s="457"/>
      <c r="AN18" s="457"/>
      <c r="AO18" s="456"/>
      <c r="AP18" s="455"/>
      <c r="AQ18" s="457"/>
      <c r="AR18" s="457"/>
      <c r="AS18" s="457"/>
      <c r="AT18" s="457"/>
      <c r="AU18" s="458"/>
      <c r="AV18" s="361"/>
    </row>
    <row r="19" spans="1:49" x14ac:dyDescent="0.3">
      <c r="B19" s="17"/>
      <c r="C19" s="18"/>
      <c r="D19" s="21"/>
      <c r="E19" s="21"/>
      <c r="F19" s="21"/>
      <c r="G19" s="368"/>
      <c r="H19" s="453"/>
      <c r="I19" s="459"/>
      <c r="J19" s="18"/>
      <c r="K19" s="18"/>
      <c r="L19" s="18"/>
      <c r="M19" s="18"/>
      <c r="N19" s="18"/>
      <c r="O19" s="21"/>
      <c r="P19" s="21"/>
      <c r="Q19" s="21"/>
      <c r="R19" s="21"/>
      <c r="S19" s="21"/>
      <c r="T19" s="460"/>
      <c r="U19" s="461"/>
      <c r="V19" s="460"/>
      <c r="W19" s="462"/>
      <c r="X19" s="462"/>
      <c r="Y19" s="462"/>
      <c r="Z19" s="462"/>
      <c r="AA19" s="463"/>
      <c r="AB19" s="460"/>
      <c r="AC19" s="462"/>
      <c r="AD19" s="462"/>
      <c r="AE19" s="462"/>
      <c r="AF19" s="462"/>
      <c r="AG19" s="462"/>
      <c r="AH19" s="462"/>
      <c r="AI19" s="462"/>
      <c r="AJ19" s="462"/>
      <c r="AK19" s="462"/>
      <c r="AL19" s="462"/>
      <c r="AM19" s="462"/>
      <c r="AN19" s="462"/>
      <c r="AO19" s="461"/>
      <c r="AP19" s="460"/>
      <c r="AQ19" s="462"/>
      <c r="AR19" s="462"/>
      <c r="AS19" s="462"/>
      <c r="AT19" s="462"/>
      <c r="AU19" s="463"/>
      <c r="AV19" s="361"/>
    </row>
    <row r="20" spans="1:49" x14ac:dyDescent="0.3">
      <c r="B20" s="17"/>
      <c r="C20" s="18"/>
      <c r="D20" s="21"/>
      <c r="E20" s="21"/>
      <c r="F20" s="21"/>
      <c r="G20" s="368"/>
      <c r="H20" s="453"/>
      <c r="I20" s="459"/>
      <c r="J20" s="18"/>
      <c r="K20" s="18"/>
      <c r="L20" s="18"/>
      <c r="M20" s="18"/>
      <c r="N20" s="18"/>
      <c r="O20" s="21"/>
      <c r="P20" s="21"/>
      <c r="Q20" s="21"/>
      <c r="R20" s="21"/>
      <c r="S20" s="21"/>
      <c r="T20" s="460"/>
      <c r="U20" s="461"/>
      <c r="V20" s="460"/>
      <c r="W20" s="462"/>
      <c r="X20" s="462"/>
      <c r="Y20" s="462"/>
      <c r="Z20" s="462"/>
      <c r="AA20" s="463"/>
      <c r="AB20" s="460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1"/>
      <c r="AP20" s="460"/>
      <c r="AQ20" s="462"/>
      <c r="AR20" s="462"/>
      <c r="AS20" s="462"/>
      <c r="AT20" s="462"/>
      <c r="AU20" s="463"/>
      <c r="AV20" s="361"/>
    </row>
    <row r="21" spans="1:49" x14ac:dyDescent="0.3">
      <c r="B21" s="17"/>
      <c r="C21" s="18"/>
      <c r="D21" s="21"/>
      <c r="E21" s="21"/>
      <c r="F21" s="21"/>
      <c r="G21" s="368"/>
      <c r="H21" s="453"/>
      <c r="I21" s="459"/>
      <c r="J21" s="18"/>
      <c r="K21" s="18"/>
      <c r="L21" s="18"/>
      <c r="M21" s="18"/>
      <c r="N21" s="18"/>
      <c r="O21" s="21"/>
      <c r="P21" s="21"/>
      <c r="Q21" s="21"/>
      <c r="R21" s="21"/>
      <c r="S21" s="21"/>
      <c r="T21" s="460"/>
      <c r="U21" s="461"/>
      <c r="V21" s="460"/>
      <c r="W21" s="462"/>
      <c r="X21" s="462"/>
      <c r="Y21" s="462"/>
      <c r="Z21" s="462"/>
      <c r="AA21" s="463"/>
      <c r="AB21" s="460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1"/>
      <c r="AP21" s="460"/>
      <c r="AQ21" s="462"/>
      <c r="AR21" s="462"/>
      <c r="AS21" s="462"/>
      <c r="AT21" s="462"/>
      <c r="AU21" s="463"/>
      <c r="AV21" s="361"/>
    </row>
    <row r="22" spans="1:49" ht="15.75" thickBot="1" x14ac:dyDescent="0.35">
      <c r="B22" s="17"/>
      <c r="C22" s="18"/>
      <c r="D22" s="21"/>
      <c r="E22" s="21"/>
      <c r="F22" s="21"/>
      <c r="G22" s="368"/>
      <c r="H22" s="453"/>
      <c r="I22" s="459"/>
      <c r="J22" s="18"/>
      <c r="K22" s="18"/>
      <c r="L22" s="18"/>
      <c r="M22" s="18"/>
      <c r="N22" s="18"/>
      <c r="O22" s="21"/>
      <c r="P22" s="21"/>
      <c r="Q22" s="21"/>
      <c r="R22" s="21"/>
      <c r="S22" s="21"/>
      <c r="T22" s="464"/>
      <c r="U22" s="465"/>
      <c r="V22" s="464"/>
      <c r="W22" s="466"/>
      <c r="X22" s="466"/>
      <c r="Y22" s="466"/>
      <c r="Z22" s="466"/>
      <c r="AA22" s="467"/>
      <c r="AB22" s="464"/>
      <c r="AC22" s="466"/>
      <c r="AD22" s="466"/>
      <c r="AE22" s="466"/>
      <c r="AF22" s="466"/>
      <c r="AG22" s="466"/>
      <c r="AH22" s="466"/>
      <c r="AI22" s="466"/>
      <c r="AJ22" s="466"/>
      <c r="AK22" s="466"/>
      <c r="AL22" s="466"/>
      <c r="AM22" s="466"/>
      <c r="AN22" s="466"/>
      <c r="AO22" s="465"/>
      <c r="AP22" s="464"/>
      <c r="AQ22" s="466"/>
      <c r="AR22" s="466"/>
      <c r="AS22" s="466"/>
      <c r="AT22" s="466"/>
      <c r="AU22" s="467"/>
      <c r="AV22" s="361"/>
    </row>
    <row r="23" spans="1:49" s="327" customFormat="1" ht="20.25" customHeight="1" thickBot="1" x14ac:dyDescent="0.35">
      <c r="A23" s="316"/>
      <c r="B23" s="1865" t="s">
        <v>278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N23" s="1866"/>
      <c r="O23" s="1866"/>
      <c r="P23" s="1866"/>
      <c r="Q23" s="1866"/>
      <c r="R23" s="1866"/>
      <c r="S23" s="1866"/>
      <c r="T23" s="1519"/>
      <c r="U23" s="1519"/>
      <c r="V23" s="1519"/>
      <c r="W23" s="1519"/>
      <c r="X23" s="1519"/>
      <c r="Y23" s="1519"/>
      <c r="Z23" s="1519"/>
      <c r="AA23" s="1519"/>
      <c r="AB23" s="1519"/>
      <c r="AC23" s="1519"/>
      <c r="AD23" s="1519"/>
      <c r="AE23" s="1519"/>
      <c r="AF23" s="1519"/>
      <c r="AG23" s="1519"/>
      <c r="AH23" s="1519"/>
      <c r="AI23" s="1519"/>
      <c r="AJ23" s="1519"/>
      <c r="AK23" s="1519"/>
      <c r="AL23" s="1519"/>
      <c r="AM23" s="1519"/>
      <c r="AN23" s="1519"/>
      <c r="AO23" s="1519"/>
      <c r="AP23" s="1519"/>
      <c r="AQ23" s="1519"/>
      <c r="AR23" s="1519"/>
      <c r="AS23" s="1519"/>
      <c r="AT23" s="1519"/>
      <c r="AU23" s="1519"/>
      <c r="AV23" s="1291"/>
    </row>
    <row r="24" spans="1:49" x14ac:dyDescent="0.3">
      <c r="B24" s="17"/>
      <c r="C24" s="18"/>
      <c r="D24" s="21"/>
      <c r="E24" s="21"/>
      <c r="F24" s="21"/>
      <c r="G24" s="368"/>
      <c r="H24" s="453"/>
      <c r="I24" s="459"/>
      <c r="J24" s="18"/>
      <c r="K24" s="18"/>
      <c r="L24" s="18"/>
      <c r="M24" s="18"/>
      <c r="N24" s="18"/>
      <c r="O24" s="21"/>
      <c r="P24" s="21"/>
      <c r="Q24" s="21"/>
      <c r="R24" s="21"/>
      <c r="S24" s="21"/>
      <c r="T24" s="455"/>
      <c r="U24" s="456"/>
      <c r="V24" s="455"/>
      <c r="W24" s="457"/>
      <c r="X24" s="457"/>
      <c r="Y24" s="457"/>
      <c r="Z24" s="457"/>
      <c r="AA24" s="458"/>
      <c r="AB24" s="455"/>
      <c r="AC24" s="457"/>
      <c r="AD24" s="457"/>
      <c r="AE24" s="457"/>
      <c r="AF24" s="457"/>
      <c r="AG24" s="457"/>
      <c r="AH24" s="457"/>
      <c r="AI24" s="457"/>
      <c r="AJ24" s="457"/>
      <c r="AK24" s="457"/>
      <c r="AL24" s="457"/>
      <c r="AM24" s="457"/>
      <c r="AN24" s="457"/>
      <c r="AO24" s="456"/>
      <c r="AP24" s="455"/>
      <c r="AQ24" s="457"/>
      <c r="AR24" s="457"/>
      <c r="AS24" s="457"/>
      <c r="AT24" s="457"/>
      <c r="AU24" s="458"/>
      <c r="AV24" s="361"/>
    </row>
    <row r="25" spans="1:49" x14ac:dyDescent="0.3">
      <c r="B25" s="17"/>
      <c r="C25" s="18"/>
      <c r="D25" s="21"/>
      <c r="E25" s="21"/>
      <c r="F25" s="21"/>
      <c r="G25" s="368"/>
      <c r="H25" s="453"/>
      <c r="I25" s="459"/>
      <c r="J25" s="18"/>
      <c r="K25" s="18"/>
      <c r="L25" s="18"/>
      <c r="M25" s="18"/>
      <c r="N25" s="18"/>
      <c r="O25" s="21"/>
      <c r="P25" s="21"/>
      <c r="Q25" s="21"/>
      <c r="R25" s="21"/>
      <c r="S25" s="21"/>
      <c r="T25" s="460"/>
      <c r="U25" s="461"/>
      <c r="V25" s="460"/>
      <c r="W25" s="462"/>
      <c r="X25" s="462"/>
      <c r="Y25" s="462"/>
      <c r="Z25" s="462"/>
      <c r="AA25" s="463"/>
      <c r="AB25" s="460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1"/>
      <c r="AP25" s="460"/>
      <c r="AQ25" s="462"/>
      <c r="AR25" s="462"/>
      <c r="AS25" s="462"/>
      <c r="AT25" s="462"/>
      <c r="AU25" s="463"/>
      <c r="AV25" s="361"/>
    </row>
    <row r="26" spans="1:49" x14ac:dyDescent="0.3">
      <c r="B26" s="17"/>
      <c r="C26" s="18"/>
      <c r="D26" s="21"/>
      <c r="E26" s="21"/>
      <c r="F26" s="21"/>
      <c r="G26" s="368"/>
      <c r="H26" s="453"/>
      <c r="I26" s="459"/>
      <c r="J26" s="18"/>
      <c r="K26" s="18"/>
      <c r="L26" s="18"/>
      <c r="M26" s="18"/>
      <c r="N26" s="18"/>
      <c r="O26" s="21"/>
      <c r="P26" s="21"/>
      <c r="Q26" s="21"/>
      <c r="R26" s="21"/>
      <c r="S26" s="21"/>
      <c r="T26" s="460"/>
      <c r="U26" s="461"/>
      <c r="V26" s="460"/>
      <c r="W26" s="462"/>
      <c r="X26" s="462"/>
      <c r="Y26" s="462"/>
      <c r="Z26" s="462"/>
      <c r="AA26" s="463"/>
      <c r="AB26" s="460"/>
      <c r="AC26" s="462"/>
      <c r="AD26" s="462"/>
      <c r="AE26" s="462"/>
      <c r="AF26" s="462"/>
      <c r="AG26" s="462"/>
      <c r="AH26" s="462"/>
      <c r="AI26" s="462"/>
      <c r="AJ26" s="462"/>
      <c r="AK26" s="462"/>
      <c r="AL26" s="462"/>
      <c r="AM26" s="462"/>
      <c r="AN26" s="462"/>
      <c r="AO26" s="461"/>
      <c r="AP26" s="460"/>
      <c r="AQ26" s="462"/>
      <c r="AR26" s="462"/>
      <c r="AS26" s="462"/>
      <c r="AT26" s="462"/>
      <c r="AU26" s="463"/>
      <c r="AV26" s="361"/>
    </row>
    <row r="27" spans="1:49" x14ac:dyDescent="0.3">
      <c r="B27" s="35"/>
      <c r="C27" s="36"/>
      <c r="D27" s="39"/>
      <c r="E27" s="39"/>
      <c r="F27" s="39"/>
      <c r="G27" s="355"/>
      <c r="H27" s="468"/>
      <c r="I27" s="469"/>
      <c r="J27" s="36"/>
      <c r="K27" s="36"/>
      <c r="L27" s="36"/>
      <c r="M27" s="36"/>
      <c r="N27" s="36"/>
      <c r="O27" s="39"/>
      <c r="P27" s="39"/>
      <c r="Q27" s="39"/>
      <c r="R27" s="39"/>
      <c r="S27" s="39"/>
      <c r="T27" s="460"/>
      <c r="U27" s="461"/>
      <c r="V27" s="460"/>
      <c r="W27" s="462"/>
      <c r="X27" s="462"/>
      <c r="Y27" s="462"/>
      <c r="Z27" s="462"/>
      <c r="AA27" s="463"/>
      <c r="AB27" s="460"/>
      <c r="AC27" s="462"/>
      <c r="AD27" s="462"/>
      <c r="AE27" s="462"/>
      <c r="AF27" s="462"/>
      <c r="AG27" s="462"/>
      <c r="AH27" s="462"/>
      <c r="AI27" s="462"/>
      <c r="AJ27" s="462"/>
      <c r="AK27" s="462"/>
      <c r="AL27" s="462"/>
      <c r="AM27" s="462"/>
      <c r="AN27" s="462"/>
      <c r="AO27" s="461"/>
      <c r="AP27" s="460"/>
      <c r="AQ27" s="462"/>
      <c r="AR27" s="462"/>
      <c r="AS27" s="462"/>
      <c r="AT27" s="462"/>
      <c r="AU27" s="463"/>
      <c r="AV27" s="470"/>
    </row>
    <row r="28" spans="1:49" ht="15.75" thickBot="1" x14ac:dyDescent="0.35">
      <c r="B28" s="471"/>
      <c r="C28" s="373"/>
      <c r="D28" s="472"/>
      <c r="E28" s="472"/>
      <c r="F28" s="472"/>
      <c r="G28" s="473"/>
      <c r="H28" s="474"/>
      <c r="I28" s="475"/>
      <c r="J28" s="373"/>
      <c r="K28" s="373"/>
      <c r="L28" s="373"/>
      <c r="M28" s="373"/>
      <c r="N28" s="373"/>
      <c r="O28" s="472"/>
      <c r="P28" s="472"/>
      <c r="Q28" s="472"/>
      <c r="R28" s="472"/>
      <c r="S28" s="472"/>
      <c r="T28" s="464"/>
      <c r="U28" s="465"/>
      <c r="V28" s="464"/>
      <c r="W28" s="466"/>
      <c r="X28" s="466"/>
      <c r="Y28" s="466"/>
      <c r="Z28" s="466"/>
      <c r="AA28" s="467"/>
      <c r="AB28" s="464"/>
      <c r="AC28" s="466"/>
      <c r="AD28" s="466"/>
      <c r="AE28" s="466"/>
      <c r="AF28" s="466"/>
      <c r="AG28" s="466"/>
      <c r="AH28" s="466"/>
      <c r="AI28" s="466"/>
      <c r="AJ28" s="466"/>
      <c r="AK28" s="466"/>
      <c r="AL28" s="466"/>
      <c r="AM28" s="466"/>
      <c r="AN28" s="466"/>
      <c r="AO28" s="465"/>
      <c r="AP28" s="464"/>
      <c r="AQ28" s="466"/>
      <c r="AR28" s="466"/>
      <c r="AS28" s="466"/>
      <c r="AT28" s="466"/>
      <c r="AU28" s="467"/>
      <c r="AV28" s="476"/>
    </row>
    <row r="29" spans="1:49" ht="18" x14ac:dyDescent="0.35">
      <c r="B29" s="1567" t="s">
        <v>66</v>
      </c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1"/>
      <c r="U29" s="641"/>
      <c r="V29" s="641"/>
      <c r="W29" s="641"/>
      <c r="X29" s="641"/>
      <c r="Y29" s="641"/>
      <c r="Z29" s="641"/>
      <c r="AA29" s="641"/>
      <c r="AB29" s="641"/>
      <c r="AC29" s="641"/>
      <c r="AD29" s="641"/>
      <c r="AE29" s="641"/>
      <c r="AF29" s="641"/>
      <c r="AG29" s="641"/>
      <c r="AH29" s="641"/>
      <c r="AI29" s="641"/>
      <c r="AJ29" s="641"/>
      <c r="AK29" s="641"/>
      <c r="AL29" s="641"/>
      <c r="AM29" s="641"/>
      <c r="AN29" s="641"/>
      <c r="AO29" s="641"/>
      <c r="AP29" s="641"/>
      <c r="AQ29" s="641"/>
      <c r="AR29" s="641"/>
      <c r="AS29" s="641"/>
      <c r="AT29" s="641"/>
      <c r="AU29" s="641"/>
      <c r="AV29" s="1568"/>
      <c r="AW29" s="200"/>
    </row>
    <row r="30" spans="1:49" ht="16.5" outlineLevel="1" x14ac:dyDescent="0.35">
      <c r="B30" s="1515"/>
      <c r="C30" s="1116"/>
      <c r="D30" s="1116"/>
      <c r="E30" s="1116"/>
      <c r="F30" s="1116"/>
      <c r="G30" s="1565"/>
      <c r="H30" s="705"/>
      <c r="I30" s="1564"/>
      <c r="J30" s="706"/>
      <c r="K30" s="1111"/>
      <c r="L30" s="1111"/>
      <c r="M30" s="1111"/>
      <c r="N30" s="1111"/>
      <c r="O30" s="1112"/>
      <c r="P30" s="1112"/>
      <c r="Q30" s="1112"/>
      <c r="R30" s="1112"/>
      <c r="S30" s="1128" t="s">
        <v>321</v>
      </c>
      <c r="T30" s="1117"/>
      <c r="U30" s="1118"/>
      <c r="V30" s="239">
        <v>120</v>
      </c>
      <c r="W30" s="240">
        <v>400</v>
      </c>
      <c r="X30" s="240">
        <v>400</v>
      </c>
      <c r="Y30" s="240">
        <v>400</v>
      </c>
      <c r="Z30" s="240">
        <v>600</v>
      </c>
      <c r="AA30" s="241">
        <v>600</v>
      </c>
      <c r="AB30" s="1119"/>
      <c r="AC30" s="1120"/>
      <c r="AD30" s="1120"/>
      <c r="AE30" s="1120"/>
      <c r="AF30" s="1120"/>
      <c r="AG30" s="1120"/>
      <c r="AH30" s="1120"/>
      <c r="AI30" s="1120"/>
      <c r="AJ30" s="1120"/>
      <c r="AK30" s="1120"/>
      <c r="AL30" s="1120"/>
      <c r="AM30" s="1120"/>
      <c r="AN30" s="1120"/>
      <c r="AO30" s="1121"/>
      <c r="AP30" s="1122">
        <v>40</v>
      </c>
      <c r="AQ30" s="1120">
        <v>5850</v>
      </c>
      <c r="AR30" s="1120">
        <v>1520</v>
      </c>
      <c r="AS30" s="1120">
        <v>2175</v>
      </c>
      <c r="AT30" s="1120">
        <v>1235</v>
      </c>
      <c r="AU30" s="1123">
        <v>410</v>
      </c>
      <c r="AV30" s="202"/>
      <c r="AW30" s="1084"/>
    </row>
    <row r="31" spans="1:49" ht="16.5" outlineLevel="1" x14ac:dyDescent="0.35">
      <c r="B31" s="1110"/>
      <c r="C31" s="207"/>
      <c r="D31" s="207"/>
      <c r="E31" s="207"/>
      <c r="F31" s="207"/>
      <c r="G31" s="1563"/>
      <c r="H31" s="705"/>
      <c r="I31" s="1564"/>
      <c r="J31" s="706"/>
      <c r="K31" s="1111"/>
      <c r="L31" s="1111"/>
      <c r="M31" s="1111"/>
      <c r="N31" s="1111"/>
      <c r="O31" s="1112"/>
      <c r="P31" s="1112"/>
      <c r="Q31" s="1112"/>
      <c r="R31" s="1112"/>
      <c r="S31" s="1128" t="s">
        <v>322</v>
      </c>
      <c r="T31" s="1113"/>
      <c r="U31" s="1114"/>
      <c r="V31" s="239"/>
      <c r="W31" s="240"/>
      <c r="X31" s="240"/>
      <c r="Y31" s="240"/>
      <c r="Z31" s="240"/>
      <c r="AA31" s="241"/>
      <c r="AB31" s="292">
        <v>8464</v>
      </c>
      <c r="AC31" s="240">
        <v>5578</v>
      </c>
      <c r="AD31" s="240">
        <v>189.7</v>
      </c>
      <c r="AE31" s="240">
        <v>126.7</v>
      </c>
      <c r="AF31" s="240">
        <v>29.12</v>
      </c>
      <c r="AG31" s="240">
        <v>21.76</v>
      </c>
      <c r="AH31" s="240">
        <v>0.2175</v>
      </c>
      <c r="AI31" s="240">
        <v>255.4</v>
      </c>
      <c r="AJ31" s="240">
        <v>19770</v>
      </c>
      <c r="AK31" s="240">
        <v>6294</v>
      </c>
      <c r="AL31" s="240">
        <v>21360</v>
      </c>
      <c r="AM31" s="240">
        <v>55060</v>
      </c>
      <c r="AN31" s="240">
        <v>105900</v>
      </c>
      <c r="AO31" s="241">
        <v>916000</v>
      </c>
      <c r="AP31" s="239">
        <v>255.4</v>
      </c>
      <c r="AQ31" s="240">
        <v>19770</v>
      </c>
      <c r="AR31" s="240">
        <v>517.79999999999995</v>
      </c>
      <c r="AS31" s="240">
        <v>7245</v>
      </c>
      <c r="AT31" s="240">
        <v>57510</v>
      </c>
      <c r="AU31" s="1115">
        <v>596.20000000000005</v>
      </c>
      <c r="AV31" s="202"/>
      <c r="AW31" s="1084"/>
    </row>
    <row r="32" spans="1:49" ht="15.75" thickBot="1" x14ac:dyDescent="0.35">
      <c r="B32" s="1124"/>
      <c r="C32" s="215"/>
      <c r="D32" s="215"/>
      <c r="E32" s="215"/>
      <c r="F32" s="215"/>
      <c r="G32" s="1569"/>
      <c r="H32" s="707"/>
      <c r="I32" s="1566"/>
      <c r="J32" s="708"/>
      <c r="K32" s="1079"/>
      <c r="L32" s="1129"/>
      <c r="M32" s="1079"/>
      <c r="N32" s="1079"/>
      <c r="O32" s="1570"/>
      <c r="P32" s="1570"/>
      <c r="Q32" s="1570"/>
      <c r="R32" s="1570"/>
      <c r="S32" s="1571"/>
      <c r="T32" s="1572"/>
      <c r="U32" s="1573"/>
      <c r="V32" s="244"/>
      <c r="W32" s="245"/>
      <c r="X32" s="245"/>
      <c r="Y32" s="245"/>
      <c r="Z32" s="245"/>
      <c r="AA32" s="246"/>
      <c r="AB32" s="1183"/>
      <c r="AC32" s="245"/>
      <c r="AD32" s="245"/>
      <c r="AE32" s="245"/>
      <c r="AF32" s="245"/>
      <c r="AG32" s="245"/>
      <c r="AH32" s="245"/>
      <c r="AI32" s="245"/>
      <c r="AJ32" s="245"/>
      <c r="AK32" s="245"/>
      <c r="AL32" s="245"/>
      <c r="AM32" s="245"/>
      <c r="AN32" s="245"/>
      <c r="AO32" s="246"/>
      <c r="AP32" s="244"/>
      <c r="AQ32" s="245"/>
      <c r="AR32" s="245"/>
      <c r="AS32" s="245"/>
      <c r="AT32" s="245"/>
      <c r="AU32" s="1574"/>
      <c r="AV32" s="210"/>
      <c r="AW32" s="1084"/>
    </row>
    <row r="33" spans="1:49" ht="15.75" hidden="1" thickBot="1" x14ac:dyDescent="0.35">
      <c r="B33" s="1575"/>
      <c r="C33" s="1576"/>
      <c r="D33" s="1576"/>
      <c r="E33" s="1576"/>
      <c r="F33" s="1576"/>
      <c r="G33" s="1125"/>
      <c r="H33" s="1577" t="s">
        <v>188</v>
      </c>
      <c r="I33" s="1578"/>
      <c r="J33" s="1579"/>
      <c r="K33" s="1580"/>
      <c r="L33" s="1581" t="s">
        <v>190</v>
      </c>
      <c r="M33" s="1582"/>
      <c r="N33" s="1582"/>
      <c r="O33" s="1583"/>
      <c r="P33" s="1583"/>
      <c r="Q33" s="1583"/>
      <c r="R33" s="1584"/>
      <c r="S33" s="1585" t="s">
        <v>225</v>
      </c>
      <c r="T33" s="1545">
        <f>INDEX(T$61:T$95,MATCH($L$33,$S$61:$S$95,0))</f>
        <v>6276.6318490000003</v>
      </c>
      <c r="U33" s="1546">
        <f>INDEX(U$61:U$95,MATCH($L$33,$S$61:$S$95,0))</f>
        <v>4629.4418490000007</v>
      </c>
      <c r="V33" s="1552"/>
      <c r="W33" s="1551"/>
      <c r="X33" s="1551"/>
      <c r="Y33" s="1551"/>
      <c r="Z33" s="1551"/>
      <c r="AA33" s="1586"/>
      <c r="AB33" s="1587">
        <f t="shared" ref="AB33:AG33" si="0">INDEX(AB$61:AB$95,MATCH($L$33,$S$61:$S$95,0))</f>
        <v>0</v>
      </c>
      <c r="AC33" s="1551">
        <f t="shared" si="0"/>
        <v>35.36</v>
      </c>
      <c r="AD33" s="1551">
        <f t="shared" si="0"/>
        <v>43.83</v>
      </c>
      <c r="AE33" s="1551">
        <f t="shared" si="0"/>
        <v>19.7</v>
      </c>
      <c r="AF33" s="1551">
        <f t="shared" si="0"/>
        <v>0.44040000000000001</v>
      </c>
      <c r="AG33" s="1551">
        <f t="shared" si="0"/>
        <v>1.449E-3</v>
      </c>
      <c r="AH33" s="1551"/>
      <c r="AI33" s="1551"/>
      <c r="AJ33" s="1551"/>
      <c r="AK33" s="1551">
        <f>INDEX(AK$61:AK$95,MATCH($L$33,$S$61:$S$95,0))</f>
        <v>1568</v>
      </c>
      <c r="AL33" s="1551">
        <f>INDEX(AL$61:AL$95,MATCH($L$33,$S$61:$S$95,0))</f>
        <v>871.7</v>
      </c>
      <c r="AM33" s="1551">
        <f>INDEX(AM$61:AM$95,MATCH($L$33,$S$61:$S$95,0))</f>
        <v>3361</v>
      </c>
      <c r="AN33" s="1551">
        <f>INDEX(AN$61:AN$95,MATCH($L$33,$S$61:$S$95,0))</f>
        <v>376.6</v>
      </c>
      <c r="AO33" s="1586"/>
      <c r="AP33" s="1552">
        <f t="shared" ref="AP33:AU33" si="1">INDEX(AP$61:AP$95,MATCH($L$33,$S$61:$S$95,0))</f>
        <v>63.53</v>
      </c>
      <c r="AQ33" s="1551">
        <f t="shared" si="1"/>
        <v>4887</v>
      </c>
      <c r="AR33" s="1551">
        <f t="shared" si="1"/>
        <v>124.6</v>
      </c>
      <c r="AS33" s="1551">
        <f t="shared" si="1"/>
        <v>2020</v>
      </c>
      <c r="AT33" s="1551">
        <f t="shared" si="1"/>
        <v>15100</v>
      </c>
      <c r="AU33" s="1553">
        <f t="shared" si="1"/>
        <v>157.80000000000001</v>
      </c>
      <c r="AV33" s="1126"/>
      <c r="AW33" s="1084"/>
    </row>
    <row r="34" spans="1:49" ht="14.45" customHeight="1" x14ac:dyDescent="0.3">
      <c r="B34" s="711"/>
    </row>
    <row r="35" spans="1:49" s="713" customFormat="1" ht="13.5" customHeight="1" x14ac:dyDescent="0.2">
      <c r="A35" s="712"/>
      <c r="B35" s="712" t="s">
        <v>595</v>
      </c>
    </row>
    <row r="36" spans="1:49" s="713" customFormat="1" ht="13.5" customHeight="1" x14ac:dyDescent="0.3">
      <c r="A36" s="712"/>
      <c r="B36" s="181" t="s">
        <v>581</v>
      </c>
      <c r="H36" s="714"/>
      <c r="I36" s="714"/>
    </row>
    <row r="37" spans="1:49" s="713" customFormat="1" ht="13.5" customHeight="1" x14ac:dyDescent="0.3">
      <c r="A37" s="712"/>
      <c r="B37" s="181" t="s">
        <v>587</v>
      </c>
      <c r="H37" s="714"/>
      <c r="I37" s="714"/>
    </row>
    <row r="38" spans="1:49" s="713" customFormat="1" ht="13.5" customHeight="1" x14ac:dyDescent="0.3">
      <c r="A38" s="712"/>
      <c r="B38" s="181" t="s">
        <v>594</v>
      </c>
      <c r="H38" s="714"/>
      <c r="I38" s="714"/>
    </row>
    <row r="39" spans="1:49" s="713" customFormat="1" ht="13.5" hidden="1" customHeight="1" x14ac:dyDescent="0.3">
      <c r="A39" s="712"/>
      <c r="B39" s="181"/>
      <c r="H39" s="714"/>
      <c r="I39" s="714"/>
    </row>
    <row r="40" spans="1:49" s="713" customFormat="1" ht="13.5" hidden="1" customHeight="1" x14ac:dyDescent="0.3">
      <c r="A40" s="712"/>
      <c r="H40" s="714"/>
      <c r="I40" s="175" t="s">
        <v>255</v>
      </c>
    </row>
    <row r="41" spans="1:49" s="713" customFormat="1" ht="13.5" hidden="1" customHeight="1" x14ac:dyDescent="0.3">
      <c r="A41" s="712"/>
      <c r="H41" s="714"/>
      <c r="I41" s="175" t="s">
        <v>256</v>
      </c>
      <c r="K41" s="715" t="s">
        <v>232</v>
      </c>
    </row>
    <row r="42" spans="1:49" s="713" customFormat="1" ht="13.5" hidden="1" customHeight="1" x14ac:dyDescent="0.3">
      <c r="A42" s="712"/>
      <c r="C42" s="181"/>
      <c r="D42" s="181"/>
      <c r="E42" s="181"/>
      <c r="F42" s="181"/>
      <c r="H42" s="714"/>
      <c r="I42" s="175" t="s">
        <v>257</v>
      </c>
      <c r="L42" s="181" t="s">
        <v>186</v>
      </c>
      <c r="M42" s="181" t="s">
        <v>146</v>
      </c>
      <c r="N42" s="181" t="s">
        <v>229</v>
      </c>
      <c r="O42" s="181"/>
      <c r="P42" s="181"/>
      <c r="Q42" s="181" t="s">
        <v>64</v>
      </c>
      <c r="R42" s="181" t="s">
        <v>285</v>
      </c>
    </row>
    <row r="43" spans="1:49" s="713" customFormat="1" ht="13.5" hidden="1" customHeight="1" x14ac:dyDescent="0.3">
      <c r="A43" s="712"/>
      <c r="H43" s="714"/>
      <c r="I43" s="175" t="s">
        <v>258</v>
      </c>
      <c r="L43" s="181" t="s">
        <v>187</v>
      </c>
      <c r="M43" s="181" t="s">
        <v>184</v>
      </c>
      <c r="N43" s="181" t="s">
        <v>230</v>
      </c>
      <c r="O43" s="181"/>
      <c r="P43" s="181"/>
      <c r="Q43" s="181" t="s">
        <v>282</v>
      </c>
      <c r="R43" s="181" t="s">
        <v>286</v>
      </c>
    </row>
    <row r="44" spans="1:49" s="713" customFormat="1" ht="13.5" hidden="1" customHeight="1" x14ac:dyDescent="0.3">
      <c r="A44" s="712"/>
      <c r="H44" s="714"/>
      <c r="I44" s="175" t="s">
        <v>260</v>
      </c>
      <c r="L44" s="181" t="s">
        <v>228</v>
      </c>
      <c r="M44" s="181" t="s">
        <v>185</v>
      </c>
      <c r="N44" s="181" t="s">
        <v>227</v>
      </c>
      <c r="O44" s="181"/>
      <c r="P44" s="181"/>
      <c r="Q44" s="181" t="s">
        <v>280</v>
      </c>
      <c r="R44" s="181" t="s">
        <v>287</v>
      </c>
    </row>
    <row r="45" spans="1:49" s="713" customFormat="1" ht="13.5" hidden="1" customHeight="1" x14ac:dyDescent="0.3">
      <c r="A45" s="712"/>
      <c r="H45" s="714"/>
      <c r="I45" s="175" t="s">
        <v>259</v>
      </c>
      <c r="L45" s="181" t="s">
        <v>227</v>
      </c>
      <c r="M45" s="181" t="s">
        <v>231</v>
      </c>
      <c r="N45" s="181"/>
      <c r="O45" s="181"/>
      <c r="P45" s="181"/>
      <c r="Q45" s="181" t="s">
        <v>284</v>
      </c>
      <c r="R45" s="181"/>
    </row>
    <row r="46" spans="1:49" s="713" customFormat="1" ht="13.5" hidden="1" customHeight="1" x14ac:dyDescent="0.3">
      <c r="A46" s="712"/>
      <c r="H46" s="714"/>
      <c r="I46" s="175" t="s">
        <v>264</v>
      </c>
      <c r="L46" s="181"/>
      <c r="M46" s="181"/>
      <c r="N46" s="181"/>
      <c r="O46" s="181"/>
      <c r="P46" s="181"/>
      <c r="Q46" s="181" t="s">
        <v>281</v>
      </c>
      <c r="R46" s="181"/>
    </row>
    <row r="47" spans="1:49" s="713" customFormat="1" ht="13.5" hidden="1" customHeight="1" x14ac:dyDescent="0.3">
      <c r="A47" s="712"/>
      <c r="H47" s="714"/>
      <c r="I47" s="175"/>
      <c r="L47" s="181"/>
      <c r="M47" s="181"/>
      <c r="N47" s="181"/>
      <c r="O47" s="181"/>
      <c r="P47" s="181"/>
      <c r="Q47" s="181"/>
      <c r="R47" s="181"/>
    </row>
    <row r="48" spans="1:49" hidden="1" x14ac:dyDescent="0.3"/>
    <row r="49" spans="14:47" hidden="1" x14ac:dyDescent="0.3"/>
    <row r="50" spans="14:47" hidden="1" x14ac:dyDescent="0.3"/>
    <row r="51" spans="14:47" hidden="1" x14ac:dyDescent="0.3"/>
    <row r="52" spans="14:47" hidden="1" x14ac:dyDescent="0.3"/>
    <row r="53" spans="14:47" hidden="1" x14ac:dyDescent="0.3"/>
    <row r="54" spans="14:47" hidden="1" x14ac:dyDescent="0.3"/>
    <row r="55" spans="14:47" hidden="1" x14ac:dyDescent="0.3"/>
    <row r="56" spans="14:47" hidden="1" x14ac:dyDescent="0.3"/>
    <row r="57" spans="14:47" hidden="1" x14ac:dyDescent="0.3"/>
    <row r="58" spans="14:47" hidden="1" x14ac:dyDescent="0.3"/>
    <row r="59" spans="14:47" ht="15.75" hidden="1" thickBot="1" x14ac:dyDescent="0.35">
      <c r="N59" s="248" t="s">
        <v>189</v>
      </c>
      <c r="O59" s="248"/>
      <c r="P59" s="248"/>
      <c r="Q59" s="248"/>
      <c r="R59" s="248"/>
      <c r="T59" s="327" t="s">
        <v>226</v>
      </c>
    </row>
    <row r="60" spans="14:47" ht="75" hidden="1" thickBot="1" x14ac:dyDescent="0.35">
      <c r="T60" s="318" t="s">
        <v>118</v>
      </c>
      <c r="U60" s="318" t="s">
        <v>121</v>
      </c>
      <c r="V60" s="252" t="s">
        <v>91</v>
      </c>
      <c r="W60" s="253" t="s">
        <v>85</v>
      </c>
      <c r="X60" s="253" t="s">
        <v>86</v>
      </c>
      <c r="Y60" s="253" t="s">
        <v>87</v>
      </c>
      <c r="Z60" s="253" t="s">
        <v>88</v>
      </c>
      <c r="AA60" s="254" t="s">
        <v>89</v>
      </c>
      <c r="AB60" s="252" t="s">
        <v>92</v>
      </c>
      <c r="AC60" s="253" t="s">
        <v>93</v>
      </c>
      <c r="AD60" s="253" t="s">
        <v>94</v>
      </c>
      <c r="AE60" s="253" t="s">
        <v>95</v>
      </c>
      <c r="AF60" s="253" t="s">
        <v>96</v>
      </c>
      <c r="AG60" s="253" t="s">
        <v>97</v>
      </c>
      <c r="AH60" s="253" t="s">
        <v>98</v>
      </c>
      <c r="AI60" s="253" t="s">
        <v>105</v>
      </c>
      <c r="AJ60" s="253" t="s">
        <v>104</v>
      </c>
      <c r="AK60" s="253" t="s">
        <v>99</v>
      </c>
      <c r="AL60" s="253" t="s">
        <v>100</v>
      </c>
      <c r="AM60" s="253" t="s">
        <v>101</v>
      </c>
      <c r="AN60" s="253" t="s">
        <v>102</v>
      </c>
      <c r="AO60" s="254" t="s">
        <v>103</v>
      </c>
      <c r="AP60" s="250" t="s">
        <v>50</v>
      </c>
      <c r="AQ60" s="1067" t="s">
        <v>51</v>
      </c>
      <c r="AR60" s="1067" t="s">
        <v>52</v>
      </c>
      <c r="AS60" s="1067" t="s">
        <v>90</v>
      </c>
      <c r="AT60" s="1067" t="s">
        <v>4</v>
      </c>
      <c r="AU60" s="251" t="s">
        <v>54</v>
      </c>
    </row>
    <row r="61" spans="14:47" hidden="1" x14ac:dyDescent="0.3">
      <c r="N61" s="327"/>
      <c r="O61" s="327"/>
      <c r="P61" s="327"/>
      <c r="Q61" s="327"/>
      <c r="R61" s="327"/>
      <c r="S61" s="248" t="s">
        <v>190</v>
      </c>
      <c r="T61" s="194">
        <v>6276.6318490000003</v>
      </c>
      <c r="U61" s="196">
        <v>4629.4418490000007</v>
      </c>
      <c r="V61" s="194"/>
      <c r="W61" s="195"/>
      <c r="X61" s="195"/>
      <c r="Y61" s="195"/>
      <c r="Z61" s="195"/>
      <c r="AA61" s="196"/>
      <c r="AB61" s="199"/>
      <c r="AC61" s="195">
        <v>35.36</v>
      </c>
      <c r="AD61" s="195">
        <v>43.83</v>
      </c>
      <c r="AE61" s="195">
        <v>19.7</v>
      </c>
      <c r="AF61" s="195">
        <v>0.44040000000000001</v>
      </c>
      <c r="AG61" s="195">
        <v>1.449E-3</v>
      </c>
      <c r="AH61" s="195"/>
      <c r="AI61" s="195"/>
      <c r="AJ61" s="195"/>
      <c r="AK61" s="195">
        <v>1568</v>
      </c>
      <c r="AL61" s="195">
        <v>871.7</v>
      </c>
      <c r="AM61" s="195">
        <v>3361</v>
      </c>
      <c r="AN61" s="195">
        <v>376.6</v>
      </c>
      <c r="AO61" s="197"/>
      <c r="AP61" s="194">
        <v>63.53</v>
      </c>
      <c r="AQ61" s="195">
        <v>4887</v>
      </c>
      <c r="AR61" s="195">
        <v>124.6</v>
      </c>
      <c r="AS61" s="195">
        <v>2020</v>
      </c>
      <c r="AT61" s="195">
        <v>15100</v>
      </c>
      <c r="AU61" s="196">
        <v>157.80000000000001</v>
      </c>
    </row>
    <row r="62" spans="14:47" hidden="1" x14ac:dyDescent="0.3">
      <c r="N62" s="327"/>
      <c r="O62" s="327"/>
      <c r="P62" s="327"/>
      <c r="Q62" s="327"/>
      <c r="R62" s="327"/>
      <c r="S62" s="248" t="s">
        <v>191</v>
      </c>
      <c r="T62" s="203">
        <v>8560.4418490000007</v>
      </c>
      <c r="U62" s="205">
        <v>5419.741849</v>
      </c>
      <c r="V62" s="203"/>
      <c r="W62" s="204"/>
      <c r="X62" s="204"/>
      <c r="Y62" s="204"/>
      <c r="Z62" s="204"/>
      <c r="AA62" s="205"/>
      <c r="AB62" s="208"/>
      <c r="AC62" s="204">
        <v>67.180000000000007</v>
      </c>
      <c r="AD62" s="204">
        <v>83.52</v>
      </c>
      <c r="AE62" s="204">
        <v>19.7</v>
      </c>
      <c r="AF62" s="204">
        <v>0.44040000000000001</v>
      </c>
      <c r="AG62" s="204">
        <v>1.449E-3</v>
      </c>
      <c r="AH62" s="204"/>
      <c r="AI62" s="204"/>
      <c r="AJ62" s="204"/>
      <c r="AK62" s="204">
        <v>2990</v>
      </c>
      <c r="AL62" s="204">
        <v>1662</v>
      </c>
      <c r="AM62" s="204">
        <v>3361</v>
      </c>
      <c r="AN62" s="204">
        <v>376.6</v>
      </c>
      <c r="AO62" s="206"/>
      <c r="AP62" s="203">
        <v>122</v>
      </c>
      <c r="AQ62" s="204">
        <v>9286</v>
      </c>
      <c r="AR62" s="204">
        <v>236.8</v>
      </c>
      <c r="AS62" s="204">
        <v>3838</v>
      </c>
      <c r="AT62" s="204">
        <v>28690</v>
      </c>
      <c r="AU62" s="205">
        <v>299.89999999999998</v>
      </c>
    </row>
    <row r="63" spans="14:47" hidden="1" x14ac:dyDescent="0.3">
      <c r="N63" s="327"/>
      <c r="O63" s="327"/>
      <c r="P63" s="327"/>
      <c r="Q63" s="327"/>
      <c r="R63" s="327"/>
      <c r="S63" s="248" t="s">
        <v>192</v>
      </c>
      <c r="T63" s="203">
        <v>4702.5918490000004</v>
      </c>
      <c r="U63" s="205">
        <v>3544.0418489999997</v>
      </c>
      <c r="V63" s="203"/>
      <c r="W63" s="204"/>
      <c r="X63" s="204"/>
      <c r="Y63" s="204"/>
      <c r="Z63" s="204"/>
      <c r="AA63" s="205"/>
      <c r="AB63" s="208"/>
      <c r="AC63" s="204">
        <v>24.75</v>
      </c>
      <c r="AD63" s="204">
        <v>30.8</v>
      </c>
      <c r="AE63" s="204">
        <v>19.7</v>
      </c>
      <c r="AF63" s="204">
        <v>0.44040000000000001</v>
      </c>
      <c r="AG63" s="204">
        <v>1.449E-3</v>
      </c>
      <c r="AH63" s="204"/>
      <c r="AI63" s="204"/>
      <c r="AJ63" s="204"/>
      <c r="AK63" s="204">
        <v>1103</v>
      </c>
      <c r="AL63" s="204">
        <v>613.29999999999995</v>
      </c>
      <c r="AM63" s="204">
        <v>2534</v>
      </c>
      <c r="AN63" s="204">
        <v>376.6</v>
      </c>
      <c r="AO63" s="206"/>
      <c r="AP63" s="203">
        <v>47.06</v>
      </c>
      <c r="AQ63" s="204">
        <v>3601</v>
      </c>
      <c r="AR63" s="204">
        <v>95.26</v>
      </c>
      <c r="AS63" s="204">
        <v>1520</v>
      </c>
      <c r="AT63" s="204">
        <v>11330</v>
      </c>
      <c r="AU63" s="205">
        <v>118.4</v>
      </c>
    </row>
    <row r="64" spans="14:47" hidden="1" x14ac:dyDescent="0.3">
      <c r="N64" s="327"/>
      <c r="O64" s="327"/>
      <c r="P64" s="327"/>
      <c r="Q64" s="327"/>
      <c r="R64" s="327"/>
      <c r="S64" s="248" t="s">
        <v>193</v>
      </c>
      <c r="T64" s="203">
        <v>16305.941849000001</v>
      </c>
      <c r="U64" s="205">
        <v>8098.741849</v>
      </c>
      <c r="V64" s="203"/>
      <c r="W64" s="204"/>
      <c r="X64" s="204"/>
      <c r="Y64" s="204"/>
      <c r="Z64" s="204"/>
      <c r="AA64" s="205"/>
      <c r="AB64" s="208"/>
      <c r="AC64" s="204">
        <v>175.9</v>
      </c>
      <c r="AD64" s="204">
        <v>218.3</v>
      </c>
      <c r="AE64" s="204">
        <v>19.7</v>
      </c>
      <c r="AF64" s="204">
        <v>0.44040000000000001</v>
      </c>
      <c r="AG64" s="204">
        <v>1.449E-3</v>
      </c>
      <c r="AH64" s="204"/>
      <c r="AI64" s="204"/>
      <c r="AJ64" s="204"/>
      <c r="AK64" s="204">
        <v>7813</v>
      </c>
      <c r="AL64" s="204">
        <v>4341</v>
      </c>
      <c r="AM64" s="204">
        <v>3361</v>
      </c>
      <c r="AN64" s="204">
        <v>376.6</v>
      </c>
      <c r="AO64" s="206"/>
      <c r="AP64" s="203">
        <v>333.3</v>
      </c>
      <c r="AQ64" s="204">
        <v>2572</v>
      </c>
      <c r="AR64" s="204">
        <v>649.9</v>
      </c>
      <c r="AS64" s="204">
        <v>10370</v>
      </c>
      <c r="AT64" s="204">
        <v>75510</v>
      </c>
      <c r="AU64" s="205">
        <v>841.8</v>
      </c>
    </row>
    <row r="65" spans="14:47" hidden="1" x14ac:dyDescent="0.3">
      <c r="N65" s="327"/>
      <c r="O65" s="327"/>
      <c r="P65" s="327"/>
      <c r="Q65" s="327"/>
      <c r="R65" s="327"/>
      <c r="S65" s="248" t="s">
        <v>194</v>
      </c>
      <c r="T65" s="203">
        <v>16227.741849</v>
      </c>
      <c r="U65" s="205">
        <v>8072.741849</v>
      </c>
      <c r="V65" s="203"/>
      <c r="W65" s="204"/>
      <c r="X65" s="204"/>
      <c r="Y65" s="204"/>
      <c r="Z65" s="204"/>
      <c r="AA65" s="205"/>
      <c r="AB65" s="208"/>
      <c r="AC65" s="204">
        <v>175</v>
      </c>
      <c r="AD65" s="204">
        <v>217</v>
      </c>
      <c r="AE65" s="204">
        <v>19.7</v>
      </c>
      <c r="AF65" s="204">
        <v>0.44040000000000001</v>
      </c>
      <c r="AG65" s="204">
        <v>1.449E-3</v>
      </c>
      <c r="AH65" s="204"/>
      <c r="AI65" s="204"/>
      <c r="AJ65" s="204"/>
      <c r="AK65" s="204">
        <v>7763</v>
      </c>
      <c r="AL65" s="204">
        <v>4315</v>
      </c>
      <c r="AM65" s="204">
        <v>3361</v>
      </c>
      <c r="AN65" s="204">
        <v>376.6</v>
      </c>
      <c r="AO65" s="206"/>
      <c r="AP65" s="203">
        <v>317.7</v>
      </c>
      <c r="AQ65" s="204">
        <v>24310</v>
      </c>
      <c r="AR65" s="204">
        <v>658.8</v>
      </c>
      <c r="AS65" s="204">
        <v>10100</v>
      </c>
      <c r="AT65" s="204">
        <v>70980</v>
      </c>
      <c r="AU65" s="205">
        <v>776</v>
      </c>
    </row>
    <row r="66" spans="14:47" hidden="1" x14ac:dyDescent="0.3">
      <c r="N66" s="327"/>
      <c r="O66" s="327"/>
      <c r="P66" s="327"/>
      <c r="Q66" s="327"/>
      <c r="R66" s="327"/>
      <c r="S66" s="248" t="s">
        <v>195</v>
      </c>
      <c r="T66" s="203">
        <v>59285.941848999995</v>
      </c>
      <c r="U66" s="205">
        <v>18247.741848999998</v>
      </c>
      <c r="V66" s="203"/>
      <c r="W66" s="204"/>
      <c r="X66" s="204"/>
      <c r="Y66" s="204"/>
      <c r="Z66" s="204"/>
      <c r="AA66" s="205"/>
      <c r="AB66" s="208"/>
      <c r="AC66" s="204">
        <v>3129</v>
      </c>
      <c r="AD66" s="204">
        <v>249.2</v>
      </c>
      <c r="AE66" s="204">
        <v>19.7</v>
      </c>
      <c r="AF66" s="204">
        <v>0.44040000000000001</v>
      </c>
      <c r="AG66" s="204">
        <v>1.449E-3</v>
      </c>
      <c r="AH66" s="204"/>
      <c r="AI66" s="204"/>
      <c r="AJ66" s="204"/>
      <c r="AK66" s="204">
        <v>37660</v>
      </c>
      <c r="AL66" s="204">
        <v>14490</v>
      </c>
      <c r="AM66" s="204">
        <v>3361</v>
      </c>
      <c r="AN66" s="204">
        <v>376.6</v>
      </c>
      <c r="AO66" s="206"/>
      <c r="AP66" s="203">
        <v>5490</v>
      </c>
      <c r="AQ66" s="204">
        <v>303100</v>
      </c>
      <c r="AR66" s="204">
        <v>11220</v>
      </c>
      <c r="AS66" s="204">
        <v>96190</v>
      </c>
      <c r="AT66" s="204">
        <v>1208000</v>
      </c>
      <c r="AU66" s="205">
        <v>14200</v>
      </c>
    </row>
    <row r="67" spans="14:47" hidden="1" x14ac:dyDescent="0.3">
      <c r="N67" s="327"/>
      <c r="O67" s="327"/>
      <c r="P67" s="327"/>
      <c r="Q67" s="327"/>
      <c r="R67" s="327"/>
      <c r="S67" s="248" t="s">
        <v>196</v>
      </c>
      <c r="T67" s="203">
        <v>59285.941848999995</v>
      </c>
      <c r="U67" s="205">
        <v>18247.741848999998</v>
      </c>
      <c r="V67" s="203"/>
      <c r="W67" s="204"/>
      <c r="X67" s="204"/>
      <c r="Y67" s="204"/>
      <c r="Z67" s="204"/>
      <c r="AA67" s="205"/>
      <c r="AB67" s="208"/>
      <c r="AC67" s="204">
        <v>3129</v>
      </c>
      <c r="AD67" s="204">
        <v>249.2</v>
      </c>
      <c r="AE67" s="204">
        <v>19.7</v>
      </c>
      <c r="AF67" s="204">
        <v>0.44040000000000001</v>
      </c>
      <c r="AG67" s="204">
        <v>1.449E-3</v>
      </c>
      <c r="AH67" s="204"/>
      <c r="AI67" s="204"/>
      <c r="AJ67" s="204"/>
      <c r="AK67" s="204">
        <v>37660</v>
      </c>
      <c r="AL67" s="204">
        <v>14490</v>
      </c>
      <c r="AM67" s="204">
        <v>3361</v>
      </c>
      <c r="AN67" s="204">
        <v>376.6</v>
      </c>
      <c r="AO67" s="206"/>
      <c r="AP67" s="203">
        <v>2745</v>
      </c>
      <c r="AQ67" s="204">
        <v>216100</v>
      </c>
      <c r="AR67" s="204">
        <v>5698</v>
      </c>
      <c r="AS67" s="204">
        <v>86450</v>
      </c>
      <c r="AT67" s="204">
        <v>664500</v>
      </c>
      <c r="AU67" s="205">
        <v>6839</v>
      </c>
    </row>
    <row r="68" spans="14:47" hidden="1" x14ac:dyDescent="0.3">
      <c r="N68" s="327"/>
      <c r="O68" s="327"/>
      <c r="P68" s="327"/>
      <c r="Q68" s="327"/>
      <c r="R68" s="327"/>
      <c r="S68" s="248" t="s">
        <v>197</v>
      </c>
      <c r="T68" s="203">
        <v>4878.9718490000005</v>
      </c>
      <c r="U68" s="205">
        <v>3673.5418489999997</v>
      </c>
      <c r="V68" s="203"/>
      <c r="W68" s="204"/>
      <c r="X68" s="204"/>
      <c r="Y68" s="204"/>
      <c r="Z68" s="204"/>
      <c r="AA68" s="205"/>
      <c r="AB68" s="208"/>
      <c r="AC68" s="204">
        <v>25.47</v>
      </c>
      <c r="AD68" s="204">
        <v>31.96</v>
      </c>
      <c r="AE68" s="204">
        <v>19.7</v>
      </c>
      <c r="AF68" s="204">
        <v>0.44040000000000001</v>
      </c>
      <c r="AG68" s="204">
        <v>1.449E-3</v>
      </c>
      <c r="AH68" s="204"/>
      <c r="AI68" s="204"/>
      <c r="AJ68" s="204"/>
      <c r="AK68" s="204">
        <v>1148</v>
      </c>
      <c r="AL68" s="204">
        <v>637.79999999999995</v>
      </c>
      <c r="AM68" s="204">
        <v>2639</v>
      </c>
      <c r="AN68" s="204">
        <v>376.6</v>
      </c>
      <c r="AO68" s="206"/>
      <c r="AP68" s="203">
        <v>43.22</v>
      </c>
      <c r="AQ68" s="204">
        <v>3188</v>
      </c>
      <c r="AR68" s="204">
        <v>81.72</v>
      </c>
      <c r="AS68" s="204">
        <v>1283</v>
      </c>
      <c r="AT68" s="204">
        <v>10810</v>
      </c>
      <c r="AU68" s="205">
        <v>108.8</v>
      </c>
    </row>
    <row r="69" spans="14:47" hidden="1" x14ac:dyDescent="0.3">
      <c r="N69" s="327"/>
      <c r="O69" s="327"/>
      <c r="P69" s="327"/>
      <c r="Q69" s="327"/>
      <c r="R69" s="327"/>
      <c r="S69" s="248" t="s">
        <v>198</v>
      </c>
      <c r="T69" s="203">
        <v>6847.5018490000002</v>
      </c>
      <c r="U69" s="205">
        <v>4827.741849</v>
      </c>
      <c r="V69" s="203"/>
      <c r="W69" s="204"/>
      <c r="X69" s="204"/>
      <c r="Y69" s="204"/>
      <c r="Z69" s="204"/>
      <c r="AA69" s="205"/>
      <c r="AB69" s="208"/>
      <c r="AC69" s="204">
        <v>42.19</v>
      </c>
      <c r="AD69" s="204">
        <v>53.57</v>
      </c>
      <c r="AE69" s="204">
        <v>19.7</v>
      </c>
      <c r="AF69" s="204">
        <v>0.44040000000000001</v>
      </c>
      <c r="AG69" s="204">
        <v>1.449E-3</v>
      </c>
      <c r="AH69" s="204"/>
      <c r="AI69" s="204"/>
      <c r="AJ69" s="204"/>
      <c r="AK69" s="204">
        <v>1924</v>
      </c>
      <c r="AL69" s="204">
        <v>1070</v>
      </c>
      <c r="AM69" s="204">
        <v>3361</v>
      </c>
      <c r="AN69" s="204">
        <v>376.6</v>
      </c>
      <c r="AO69" s="206"/>
      <c r="AP69" s="203">
        <v>122</v>
      </c>
      <c r="AQ69" s="204">
        <v>9286</v>
      </c>
      <c r="AR69" s="204">
        <v>236.8</v>
      </c>
      <c r="AS69" s="204">
        <v>3838</v>
      </c>
      <c r="AT69" s="204">
        <v>28690</v>
      </c>
      <c r="AU69" s="205">
        <v>299.89999999999998</v>
      </c>
    </row>
    <row r="70" spans="14:47" hidden="1" x14ac:dyDescent="0.3">
      <c r="N70" s="327"/>
      <c r="O70" s="327"/>
      <c r="P70" s="327"/>
      <c r="Q70" s="327"/>
      <c r="R70" s="327"/>
      <c r="S70" s="248" t="s">
        <v>199</v>
      </c>
      <c r="T70" s="203">
        <v>2307.7118489999998</v>
      </c>
      <c r="U70" s="205">
        <v>1754.761849</v>
      </c>
      <c r="V70" s="203"/>
      <c r="W70" s="204"/>
      <c r="X70" s="204"/>
      <c r="Y70" s="204"/>
      <c r="Z70" s="204"/>
      <c r="AA70" s="205"/>
      <c r="AB70" s="208"/>
      <c r="AC70" s="204">
        <v>11.59</v>
      </c>
      <c r="AD70" s="204">
        <v>14.66</v>
      </c>
      <c r="AE70" s="204">
        <v>17.62</v>
      </c>
      <c r="AF70" s="204">
        <v>0.44040000000000001</v>
      </c>
      <c r="AG70" s="204">
        <v>1.449E-3</v>
      </c>
      <c r="AH70" s="204"/>
      <c r="AI70" s="204"/>
      <c r="AJ70" s="204"/>
      <c r="AK70" s="204">
        <v>526.70000000000005</v>
      </c>
      <c r="AL70" s="204">
        <v>293</v>
      </c>
      <c r="AM70" s="204">
        <v>1210</v>
      </c>
      <c r="AN70" s="204">
        <v>233.7</v>
      </c>
      <c r="AO70" s="206"/>
      <c r="AP70" s="203">
        <v>35.659999999999997</v>
      </c>
      <c r="AQ70" s="204">
        <v>259.8</v>
      </c>
      <c r="AR70" s="204">
        <v>72.73</v>
      </c>
      <c r="AS70" s="204">
        <v>1116</v>
      </c>
      <c r="AT70" s="204">
        <v>8700</v>
      </c>
      <c r="AU70" s="205">
        <v>91.86</v>
      </c>
    </row>
    <row r="71" spans="14:47" hidden="1" x14ac:dyDescent="0.3">
      <c r="N71" s="327"/>
      <c r="O71" s="327"/>
      <c r="P71" s="327"/>
      <c r="Q71" s="327"/>
      <c r="R71" s="327"/>
      <c r="S71" s="248" t="s">
        <v>200</v>
      </c>
      <c r="T71" s="203">
        <v>11790.741849</v>
      </c>
      <c r="U71" s="205">
        <v>6538.741849</v>
      </c>
      <c r="V71" s="203"/>
      <c r="W71" s="204"/>
      <c r="X71" s="204"/>
      <c r="Y71" s="204"/>
      <c r="Z71" s="204"/>
      <c r="AA71" s="205"/>
      <c r="AB71" s="208"/>
      <c r="AC71" s="204">
        <v>109.7</v>
      </c>
      <c r="AD71" s="204">
        <v>139.30000000000001</v>
      </c>
      <c r="AE71" s="204">
        <v>19.7</v>
      </c>
      <c r="AF71" s="204">
        <v>0.44040000000000001</v>
      </c>
      <c r="AG71" s="204">
        <v>1.449E-3</v>
      </c>
      <c r="AH71" s="204"/>
      <c r="AI71" s="204"/>
      <c r="AJ71" s="204"/>
      <c r="AK71" s="204">
        <v>5003</v>
      </c>
      <c r="AL71" s="204">
        <v>2781</v>
      </c>
      <c r="AM71" s="204">
        <v>3361</v>
      </c>
      <c r="AN71" s="204">
        <v>376.6</v>
      </c>
      <c r="AO71" s="206"/>
      <c r="AP71" s="203">
        <v>210.7</v>
      </c>
      <c r="AQ71" s="204">
        <v>16300</v>
      </c>
      <c r="AR71" s="204">
        <v>433.1</v>
      </c>
      <c r="AS71" s="204">
        <v>6717</v>
      </c>
      <c r="AT71" s="204">
        <v>50870</v>
      </c>
      <c r="AU71" s="205">
        <v>543.9</v>
      </c>
    </row>
    <row r="72" spans="14:47" hidden="1" x14ac:dyDescent="0.3">
      <c r="N72" s="327"/>
      <c r="O72" s="327"/>
      <c r="P72" s="327"/>
      <c r="Q72" s="327"/>
      <c r="R72" s="327"/>
      <c r="S72" s="248" t="s">
        <v>201</v>
      </c>
      <c r="T72" s="203">
        <v>12345.741849</v>
      </c>
      <c r="U72" s="205">
        <v>6730.741849</v>
      </c>
      <c r="V72" s="203"/>
      <c r="W72" s="204"/>
      <c r="X72" s="204"/>
      <c r="Y72" s="204"/>
      <c r="Z72" s="204"/>
      <c r="AA72" s="205"/>
      <c r="AB72" s="208"/>
      <c r="AC72" s="204">
        <v>118.2</v>
      </c>
      <c r="AD72" s="204">
        <v>148.80000000000001</v>
      </c>
      <c r="AE72" s="204">
        <v>19.7</v>
      </c>
      <c r="AF72" s="204">
        <v>0.44040000000000001</v>
      </c>
      <c r="AG72" s="204">
        <v>1.449E-3</v>
      </c>
      <c r="AH72" s="204"/>
      <c r="AI72" s="204"/>
      <c r="AJ72" s="204"/>
      <c r="AK72" s="204">
        <v>5348</v>
      </c>
      <c r="AL72" s="204">
        <v>2973</v>
      </c>
      <c r="AM72" s="204">
        <v>3361</v>
      </c>
      <c r="AN72" s="204">
        <v>376.6</v>
      </c>
      <c r="AO72" s="206"/>
      <c r="AP72" s="203">
        <v>219.7</v>
      </c>
      <c r="AQ72" s="204">
        <v>17120</v>
      </c>
      <c r="AR72" s="204">
        <v>451.1</v>
      </c>
      <c r="AS72" s="204">
        <v>7018</v>
      </c>
      <c r="AT72" s="204">
        <v>50520</v>
      </c>
      <c r="AU72" s="205">
        <v>549.9</v>
      </c>
    </row>
    <row r="73" spans="14:47" hidden="1" x14ac:dyDescent="0.3">
      <c r="N73" s="327"/>
      <c r="O73" s="327"/>
      <c r="P73" s="327"/>
      <c r="Q73" s="327"/>
      <c r="R73" s="327"/>
      <c r="S73" s="248" t="s">
        <v>202</v>
      </c>
      <c r="T73" s="203">
        <v>59022.941848999995</v>
      </c>
      <c r="U73" s="205">
        <v>18247.741848999998</v>
      </c>
      <c r="V73" s="203"/>
      <c r="W73" s="204"/>
      <c r="X73" s="204"/>
      <c r="Y73" s="204"/>
      <c r="Z73" s="204"/>
      <c r="AA73" s="205"/>
      <c r="AB73" s="208"/>
      <c r="AC73" s="204">
        <v>2866</v>
      </c>
      <c r="AD73" s="204">
        <v>249.2</v>
      </c>
      <c r="AE73" s="204">
        <v>19.7</v>
      </c>
      <c r="AF73" s="204">
        <v>0.44040000000000001</v>
      </c>
      <c r="AG73" s="204">
        <v>1.449E-3</v>
      </c>
      <c r="AH73" s="204"/>
      <c r="AI73" s="204"/>
      <c r="AJ73" s="204"/>
      <c r="AK73" s="204">
        <v>37660</v>
      </c>
      <c r="AL73" s="204">
        <v>14490</v>
      </c>
      <c r="AM73" s="204">
        <v>3361</v>
      </c>
      <c r="AN73" s="204">
        <v>376.6</v>
      </c>
      <c r="AO73" s="206"/>
      <c r="AP73" s="203">
        <v>3206</v>
      </c>
      <c r="AQ73" s="204">
        <v>283400</v>
      </c>
      <c r="AR73" s="204">
        <v>6538</v>
      </c>
      <c r="AS73" s="204">
        <v>96190</v>
      </c>
      <c r="AT73" s="204">
        <v>771800</v>
      </c>
      <c r="AU73" s="205">
        <v>8219</v>
      </c>
    </row>
    <row r="74" spans="14:47" hidden="1" x14ac:dyDescent="0.3">
      <c r="N74" s="327"/>
      <c r="O74" s="327"/>
      <c r="P74" s="327"/>
      <c r="Q74" s="327"/>
      <c r="R74" s="327"/>
      <c r="S74" s="248" t="s">
        <v>203</v>
      </c>
      <c r="T74" s="203">
        <v>59022.941848999995</v>
      </c>
      <c r="U74" s="205">
        <v>18247.741848999998</v>
      </c>
      <c r="V74" s="203"/>
      <c r="W74" s="204"/>
      <c r="X74" s="204"/>
      <c r="Y74" s="204"/>
      <c r="Z74" s="204"/>
      <c r="AA74" s="205"/>
      <c r="AB74" s="208"/>
      <c r="AC74" s="204">
        <v>2866</v>
      </c>
      <c r="AD74" s="204">
        <v>249.2</v>
      </c>
      <c r="AE74" s="204">
        <v>19.7</v>
      </c>
      <c r="AF74" s="204">
        <v>0.44040000000000001</v>
      </c>
      <c r="AG74" s="204">
        <v>1.449E-3</v>
      </c>
      <c r="AH74" s="204"/>
      <c r="AI74" s="204"/>
      <c r="AJ74" s="204"/>
      <c r="AK74" s="204">
        <v>37660</v>
      </c>
      <c r="AL74" s="204">
        <v>14490</v>
      </c>
      <c r="AM74" s="204">
        <v>3361</v>
      </c>
      <c r="AN74" s="204">
        <v>376.6</v>
      </c>
      <c r="AO74" s="206"/>
      <c r="AP74" s="203">
        <v>1675</v>
      </c>
      <c r="AQ74" s="204">
        <v>129900</v>
      </c>
      <c r="AR74" s="204">
        <v>3269</v>
      </c>
      <c r="AS74" s="204">
        <v>48460</v>
      </c>
      <c r="AT74" s="204">
        <v>407000</v>
      </c>
      <c r="AU74" s="205">
        <v>3868</v>
      </c>
    </row>
    <row r="75" spans="14:47" hidden="1" x14ac:dyDescent="0.3">
      <c r="N75" s="327"/>
      <c r="O75" s="327"/>
      <c r="P75" s="327"/>
      <c r="Q75" s="327"/>
      <c r="R75" s="327"/>
      <c r="S75" s="248" t="s">
        <v>204</v>
      </c>
      <c r="T75" s="203">
        <v>6979.0918490000004</v>
      </c>
      <c r="U75" s="205">
        <v>4869.741849</v>
      </c>
      <c r="V75" s="203"/>
      <c r="W75" s="204"/>
      <c r="X75" s="204"/>
      <c r="Y75" s="204"/>
      <c r="Z75" s="204"/>
      <c r="AA75" s="205"/>
      <c r="AB75" s="208"/>
      <c r="AC75" s="204">
        <v>47.02</v>
      </c>
      <c r="AD75" s="204">
        <v>56.33</v>
      </c>
      <c r="AE75" s="204">
        <v>19.7</v>
      </c>
      <c r="AF75" s="204">
        <v>0.44040000000000001</v>
      </c>
      <c r="AG75" s="204">
        <v>1.449E-3</v>
      </c>
      <c r="AH75" s="204"/>
      <c r="AI75" s="204"/>
      <c r="AJ75" s="204"/>
      <c r="AK75" s="204">
        <v>2006</v>
      </c>
      <c r="AL75" s="204">
        <v>1112</v>
      </c>
      <c r="AM75" s="204">
        <v>3361</v>
      </c>
      <c r="AN75" s="204">
        <v>376.6</v>
      </c>
      <c r="AO75" s="206"/>
      <c r="AP75" s="203">
        <v>79.64</v>
      </c>
      <c r="AQ75" s="204">
        <v>5815</v>
      </c>
      <c r="AR75" s="204">
        <v>159.1</v>
      </c>
      <c r="AS75" s="204">
        <v>2385</v>
      </c>
      <c r="AT75" s="204">
        <v>17550</v>
      </c>
      <c r="AU75" s="205">
        <v>183.3</v>
      </c>
    </row>
    <row r="76" spans="14:47" hidden="1" x14ac:dyDescent="0.3">
      <c r="N76" s="327"/>
      <c r="O76" s="327"/>
      <c r="P76" s="327"/>
      <c r="Q76" s="327"/>
      <c r="R76" s="327"/>
      <c r="S76" s="248" t="s">
        <v>205</v>
      </c>
      <c r="T76" s="203">
        <v>9912.1018490000006</v>
      </c>
      <c r="U76" s="205">
        <v>5882.741849</v>
      </c>
      <c r="V76" s="203"/>
      <c r="W76" s="204"/>
      <c r="X76" s="204"/>
      <c r="Y76" s="204"/>
      <c r="Z76" s="204"/>
      <c r="AA76" s="205"/>
      <c r="AB76" s="208"/>
      <c r="AC76" s="204">
        <v>89.76</v>
      </c>
      <c r="AD76" s="204">
        <v>107.6</v>
      </c>
      <c r="AE76" s="204">
        <v>19.7</v>
      </c>
      <c r="AF76" s="204">
        <v>0.44040000000000001</v>
      </c>
      <c r="AG76" s="204">
        <v>1.449E-3</v>
      </c>
      <c r="AH76" s="204"/>
      <c r="AI76" s="204"/>
      <c r="AJ76" s="204"/>
      <c r="AK76" s="204">
        <v>3832</v>
      </c>
      <c r="AL76" s="204">
        <v>2125</v>
      </c>
      <c r="AM76" s="204">
        <v>3361</v>
      </c>
      <c r="AN76" s="204">
        <v>376.6</v>
      </c>
      <c r="AO76" s="206"/>
      <c r="AP76" s="203">
        <v>159.30000000000001</v>
      </c>
      <c r="AQ76" s="204">
        <v>11630</v>
      </c>
      <c r="AR76" s="204">
        <v>318.2</v>
      </c>
      <c r="AS76" s="204">
        <v>4771</v>
      </c>
      <c r="AT76" s="204">
        <v>35100</v>
      </c>
      <c r="AU76" s="205">
        <v>366.7</v>
      </c>
    </row>
    <row r="77" spans="14:47" hidden="1" x14ac:dyDescent="0.3">
      <c r="N77" s="327"/>
      <c r="O77" s="327"/>
      <c r="P77" s="327"/>
      <c r="Q77" s="327"/>
      <c r="R77" s="327"/>
      <c r="S77" s="248" t="s">
        <v>206</v>
      </c>
      <c r="T77" s="203">
        <v>5672.4018489999999</v>
      </c>
      <c r="U77" s="205">
        <v>4248.6418490000005</v>
      </c>
      <c r="V77" s="203"/>
      <c r="W77" s="204"/>
      <c r="X77" s="204"/>
      <c r="Y77" s="204"/>
      <c r="Z77" s="204"/>
      <c r="AA77" s="205"/>
      <c r="AB77" s="208"/>
      <c r="AC77" s="204">
        <v>31.74</v>
      </c>
      <c r="AD77" s="204">
        <v>38.020000000000003</v>
      </c>
      <c r="AE77" s="204">
        <v>19.7</v>
      </c>
      <c r="AF77" s="204">
        <v>0.44040000000000001</v>
      </c>
      <c r="AG77" s="204">
        <v>1.449E-3</v>
      </c>
      <c r="AH77" s="204"/>
      <c r="AI77" s="204"/>
      <c r="AJ77" s="204"/>
      <c r="AK77" s="204">
        <v>1354</v>
      </c>
      <c r="AL77" s="204">
        <v>750.9</v>
      </c>
      <c r="AM77" s="204">
        <v>3101</v>
      </c>
      <c r="AN77" s="204">
        <v>376.6</v>
      </c>
      <c r="AO77" s="206"/>
      <c r="AP77" s="203">
        <v>55.38</v>
      </c>
      <c r="AQ77" s="204">
        <v>4342</v>
      </c>
      <c r="AR77" s="204">
        <v>114</v>
      </c>
      <c r="AS77" s="204">
        <v>1762</v>
      </c>
      <c r="AT77" s="204">
        <v>12620</v>
      </c>
      <c r="AU77" s="205">
        <v>134.4</v>
      </c>
    </row>
    <row r="78" spans="14:47" hidden="1" x14ac:dyDescent="0.3">
      <c r="N78" s="327"/>
      <c r="O78" s="327"/>
      <c r="P78" s="327"/>
      <c r="Q78" s="327"/>
      <c r="R78" s="327"/>
      <c r="S78" s="248" t="s">
        <v>207</v>
      </c>
      <c r="T78" s="203">
        <v>20939.541849000001</v>
      </c>
      <c r="U78" s="205">
        <v>9708.741849</v>
      </c>
      <c r="V78" s="203"/>
      <c r="W78" s="204"/>
      <c r="X78" s="204"/>
      <c r="Y78" s="204"/>
      <c r="Z78" s="204"/>
      <c r="AA78" s="205"/>
      <c r="AB78" s="208"/>
      <c r="AC78" s="204">
        <v>251.6</v>
      </c>
      <c r="AD78" s="204">
        <v>249.2</v>
      </c>
      <c r="AE78" s="204">
        <v>19.7</v>
      </c>
      <c r="AF78" s="204">
        <v>0.44040000000000001</v>
      </c>
      <c r="AG78" s="204">
        <v>1.449E-3</v>
      </c>
      <c r="AH78" s="204"/>
      <c r="AI78" s="204"/>
      <c r="AJ78" s="204"/>
      <c r="AK78" s="204">
        <v>10730</v>
      </c>
      <c r="AL78" s="204">
        <v>5951</v>
      </c>
      <c r="AM78" s="204">
        <v>3361</v>
      </c>
      <c r="AN78" s="204">
        <v>376.6</v>
      </c>
      <c r="AO78" s="206"/>
      <c r="AP78" s="203">
        <v>451.3</v>
      </c>
      <c r="AQ78" s="204">
        <v>35200</v>
      </c>
      <c r="AR78" s="204">
        <v>944.5</v>
      </c>
      <c r="AS78" s="204">
        <v>14370</v>
      </c>
      <c r="AT78" s="204">
        <v>104200</v>
      </c>
      <c r="AU78" s="205">
        <v>1146</v>
      </c>
    </row>
    <row r="79" spans="14:47" hidden="1" x14ac:dyDescent="0.3">
      <c r="N79" s="327"/>
      <c r="O79" s="327"/>
      <c r="P79" s="327"/>
      <c r="Q79" s="327"/>
      <c r="R79" s="327"/>
      <c r="S79" s="248" t="s">
        <v>208</v>
      </c>
      <c r="T79" s="203">
        <v>19673.641849</v>
      </c>
      <c r="U79" s="205">
        <v>9263.741849</v>
      </c>
      <c r="V79" s="203"/>
      <c r="W79" s="204"/>
      <c r="X79" s="204"/>
      <c r="Y79" s="204"/>
      <c r="Z79" s="204"/>
      <c r="AA79" s="205"/>
      <c r="AB79" s="208"/>
      <c r="AC79" s="204">
        <v>232.7</v>
      </c>
      <c r="AD79" s="204">
        <v>249.2</v>
      </c>
      <c r="AE79" s="204">
        <v>19.7</v>
      </c>
      <c r="AF79" s="204">
        <v>0.44040000000000001</v>
      </c>
      <c r="AG79" s="204">
        <v>1.449E-3</v>
      </c>
      <c r="AH79" s="204"/>
      <c r="AI79" s="204"/>
      <c r="AJ79" s="204"/>
      <c r="AK79" s="204">
        <v>9928</v>
      </c>
      <c r="AL79" s="204">
        <v>5506</v>
      </c>
      <c r="AM79" s="204">
        <v>3361</v>
      </c>
      <c r="AN79" s="204">
        <v>376.6</v>
      </c>
      <c r="AO79" s="206"/>
      <c r="AP79" s="203">
        <v>400.6</v>
      </c>
      <c r="AQ79" s="204">
        <v>31790</v>
      </c>
      <c r="AR79" s="204">
        <v>837.9</v>
      </c>
      <c r="AS79" s="204">
        <v>13010</v>
      </c>
      <c r="AT79" s="204">
        <v>86660</v>
      </c>
      <c r="AU79" s="205">
        <v>924.3</v>
      </c>
    </row>
    <row r="80" spans="14:47" hidden="1" x14ac:dyDescent="0.3">
      <c r="N80" s="327"/>
      <c r="O80" s="327"/>
      <c r="P80" s="327"/>
      <c r="Q80" s="327"/>
      <c r="R80" s="327"/>
      <c r="S80" s="248" t="s">
        <v>209</v>
      </c>
      <c r="T80" s="203">
        <v>58080.941848999995</v>
      </c>
      <c r="U80" s="205">
        <v>18247.741848999998</v>
      </c>
      <c r="V80" s="203"/>
      <c r="W80" s="204"/>
      <c r="X80" s="204"/>
      <c r="Y80" s="204"/>
      <c r="Z80" s="204"/>
      <c r="AA80" s="205"/>
      <c r="AB80" s="208"/>
      <c r="AC80" s="204">
        <v>1924</v>
      </c>
      <c r="AD80" s="204">
        <v>249.2</v>
      </c>
      <c r="AE80" s="204">
        <v>19.7</v>
      </c>
      <c r="AF80" s="204">
        <v>0.44040000000000001</v>
      </c>
      <c r="AG80" s="204">
        <v>1.449E-3</v>
      </c>
      <c r="AH80" s="204"/>
      <c r="AI80" s="204"/>
      <c r="AJ80" s="204"/>
      <c r="AK80" s="204">
        <v>37660</v>
      </c>
      <c r="AL80" s="204">
        <v>14490</v>
      </c>
      <c r="AM80" s="204">
        <v>3361</v>
      </c>
      <c r="AN80" s="204">
        <v>376.6</v>
      </c>
      <c r="AO80" s="206"/>
      <c r="AP80" s="203">
        <v>7602</v>
      </c>
      <c r="AQ80" s="204">
        <v>303100</v>
      </c>
      <c r="AR80" s="204">
        <v>13520</v>
      </c>
      <c r="AS80" s="204">
        <v>96190</v>
      </c>
      <c r="AT80" s="204">
        <v>1810000</v>
      </c>
      <c r="AU80" s="205">
        <v>16040</v>
      </c>
    </row>
    <row r="81" spans="14:47" hidden="1" x14ac:dyDescent="0.3">
      <c r="N81" s="327"/>
      <c r="O81" s="327"/>
      <c r="P81" s="327"/>
      <c r="Q81" s="327"/>
      <c r="R81" s="327"/>
      <c r="S81" s="248" t="s">
        <v>210</v>
      </c>
      <c r="T81" s="203">
        <v>58080.941848999995</v>
      </c>
      <c r="U81" s="205">
        <v>18247.741848999998</v>
      </c>
      <c r="V81" s="203"/>
      <c r="W81" s="204"/>
      <c r="X81" s="204"/>
      <c r="Y81" s="204"/>
      <c r="Z81" s="204"/>
      <c r="AA81" s="205"/>
      <c r="AB81" s="208"/>
      <c r="AC81" s="204">
        <v>1924</v>
      </c>
      <c r="AD81" s="204">
        <v>249.2</v>
      </c>
      <c r="AE81" s="204">
        <v>19.7</v>
      </c>
      <c r="AF81" s="204">
        <v>0.44040000000000001</v>
      </c>
      <c r="AG81" s="204">
        <v>1.449E-3</v>
      </c>
      <c r="AH81" s="204"/>
      <c r="AI81" s="204"/>
      <c r="AJ81" s="204"/>
      <c r="AK81" s="204">
        <v>37660</v>
      </c>
      <c r="AL81" s="204">
        <v>14490</v>
      </c>
      <c r="AM81" s="204">
        <v>3361</v>
      </c>
      <c r="AN81" s="204">
        <v>376.6</v>
      </c>
      <c r="AO81" s="206"/>
      <c r="AP81" s="203">
        <v>3644</v>
      </c>
      <c r="AQ81" s="204">
        <v>267500</v>
      </c>
      <c r="AR81" s="204">
        <v>6395</v>
      </c>
      <c r="AS81" s="204">
        <v>94870</v>
      </c>
      <c r="AT81" s="204">
        <v>898400</v>
      </c>
      <c r="AU81" s="205">
        <v>7486</v>
      </c>
    </row>
    <row r="82" spans="14:47" hidden="1" x14ac:dyDescent="0.3">
      <c r="N82" s="327"/>
      <c r="O82" s="327"/>
      <c r="P82" s="327"/>
      <c r="Q82" s="327"/>
      <c r="R82" s="327"/>
      <c r="S82" s="248" t="s">
        <v>211</v>
      </c>
      <c r="T82" s="203">
        <v>5342.0818490000001</v>
      </c>
      <c r="U82" s="205">
        <v>4007.0418489999997</v>
      </c>
      <c r="V82" s="203"/>
      <c r="W82" s="204"/>
      <c r="X82" s="204"/>
      <c r="Y82" s="204"/>
      <c r="Z82" s="204"/>
      <c r="AA82" s="205"/>
      <c r="AB82" s="208"/>
      <c r="AC82" s="204">
        <v>29.47</v>
      </c>
      <c r="AD82" s="204">
        <v>35.57</v>
      </c>
      <c r="AE82" s="204">
        <v>19.7</v>
      </c>
      <c r="AF82" s="204">
        <v>0.44040000000000001</v>
      </c>
      <c r="AG82" s="204">
        <v>1.449E-3</v>
      </c>
      <c r="AH82" s="204"/>
      <c r="AI82" s="204"/>
      <c r="AJ82" s="204"/>
      <c r="AK82" s="204">
        <v>1270</v>
      </c>
      <c r="AL82" s="204">
        <v>704.3</v>
      </c>
      <c r="AM82" s="204">
        <v>2906</v>
      </c>
      <c r="AN82" s="204">
        <v>376.6</v>
      </c>
      <c r="AO82" s="206"/>
      <c r="AP82" s="203">
        <v>52.04</v>
      </c>
      <c r="AQ82" s="204">
        <v>3836</v>
      </c>
      <c r="AR82" s="204">
        <v>105.3</v>
      </c>
      <c r="AS82" s="204">
        <v>1596</v>
      </c>
      <c r="AT82" s="204">
        <v>12290</v>
      </c>
      <c r="AU82" s="205">
        <v>134</v>
      </c>
    </row>
    <row r="83" spans="14:47" hidden="1" x14ac:dyDescent="0.3">
      <c r="N83" s="327"/>
      <c r="O83" s="327"/>
      <c r="P83" s="327"/>
      <c r="Q83" s="327"/>
      <c r="R83" s="327"/>
      <c r="S83" s="248" t="s">
        <v>212</v>
      </c>
      <c r="T83" s="203">
        <v>7617.9318490000005</v>
      </c>
      <c r="U83" s="205">
        <v>5090.741849</v>
      </c>
      <c r="V83" s="203"/>
      <c r="W83" s="204"/>
      <c r="X83" s="204"/>
      <c r="Y83" s="204"/>
      <c r="Z83" s="204"/>
      <c r="AA83" s="205"/>
      <c r="AB83" s="208"/>
      <c r="AC83" s="204">
        <v>55.84</v>
      </c>
      <c r="AD83" s="204">
        <v>67.349999999999994</v>
      </c>
      <c r="AE83" s="204">
        <v>19.7</v>
      </c>
      <c r="AF83" s="204">
        <v>0.44040000000000001</v>
      </c>
      <c r="AG83" s="204">
        <v>1.449E-3</v>
      </c>
      <c r="AH83" s="204"/>
      <c r="AI83" s="204"/>
      <c r="AJ83" s="204"/>
      <c r="AK83" s="204">
        <v>2404</v>
      </c>
      <c r="AL83" s="204">
        <v>1333</v>
      </c>
      <c r="AM83" s="204">
        <v>3361</v>
      </c>
      <c r="AN83" s="204">
        <v>376.6</v>
      </c>
      <c r="AO83" s="206"/>
      <c r="AP83" s="203">
        <v>87.03</v>
      </c>
      <c r="AQ83" s="204">
        <v>6813</v>
      </c>
      <c r="AR83" s="204">
        <v>195.1</v>
      </c>
      <c r="AS83" s="204">
        <v>2793</v>
      </c>
      <c r="AT83" s="204">
        <v>21950</v>
      </c>
      <c r="AU83" s="205">
        <v>251.2</v>
      </c>
    </row>
    <row r="84" spans="14:47" hidden="1" x14ac:dyDescent="0.3">
      <c r="N84" s="327"/>
      <c r="O84" s="327"/>
      <c r="P84" s="327"/>
      <c r="Q84" s="327"/>
      <c r="R84" s="327"/>
      <c r="S84" s="248" t="s">
        <v>213</v>
      </c>
      <c r="T84" s="203">
        <v>2441.8918490000001</v>
      </c>
      <c r="U84" s="205">
        <v>1854.5718489999999</v>
      </c>
      <c r="V84" s="203"/>
      <c r="W84" s="204"/>
      <c r="X84" s="204"/>
      <c r="Y84" s="204"/>
      <c r="Z84" s="204"/>
      <c r="AA84" s="205"/>
      <c r="AB84" s="208"/>
      <c r="AC84" s="204">
        <v>12.97</v>
      </c>
      <c r="AD84" s="204">
        <v>15.65</v>
      </c>
      <c r="AE84" s="204">
        <v>18.63</v>
      </c>
      <c r="AF84" s="204">
        <v>0.44040000000000001</v>
      </c>
      <c r="AG84" s="204">
        <v>1.449E-3</v>
      </c>
      <c r="AH84" s="204"/>
      <c r="AI84" s="204"/>
      <c r="AJ84" s="204"/>
      <c r="AK84" s="204">
        <v>558.70000000000005</v>
      </c>
      <c r="AL84" s="204">
        <v>309.89999999999998</v>
      </c>
      <c r="AM84" s="204">
        <v>1279</v>
      </c>
      <c r="AN84" s="204">
        <v>246.6</v>
      </c>
      <c r="AO84" s="206"/>
      <c r="AP84" s="203">
        <v>38.76</v>
      </c>
      <c r="AQ84" s="204">
        <v>3000</v>
      </c>
      <c r="AR84" s="204">
        <v>79.59</v>
      </c>
      <c r="AS84" s="204">
        <v>1197</v>
      </c>
      <c r="AT84" s="204">
        <v>9246</v>
      </c>
      <c r="AU84" s="205">
        <v>100.5</v>
      </c>
    </row>
    <row r="85" spans="14:47" hidden="1" x14ac:dyDescent="0.3">
      <c r="N85" s="327"/>
      <c r="O85" s="327"/>
      <c r="P85" s="327"/>
      <c r="Q85" s="327"/>
      <c r="R85" s="327"/>
      <c r="S85" s="248" t="s">
        <v>214</v>
      </c>
      <c r="T85" s="203">
        <v>13514.541848999999</v>
      </c>
      <c r="U85" s="205">
        <v>7126.741849</v>
      </c>
      <c r="V85" s="203"/>
      <c r="W85" s="204"/>
      <c r="X85" s="204"/>
      <c r="Y85" s="204"/>
      <c r="Z85" s="204"/>
      <c r="AA85" s="205"/>
      <c r="AB85" s="208"/>
      <c r="AC85" s="204">
        <v>141.5</v>
      </c>
      <c r="AD85" s="204">
        <v>170.3</v>
      </c>
      <c r="AE85" s="204">
        <v>19.7</v>
      </c>
      <c r="AF85" s="204">
        <v>0.44040000000000001</v>
      </c>
      <c r="AG85" s="204">
        <v>1.449E-3</v>
      </c>
      <c r="AH85" s="204"/>
      <c r="AI85" s="204"/>
      <c r="AJ85" s="204"/>
      <c r="AK85" s="204">
        <v>6076</v>
      </c>
      <c r="AL85" s="204">
        <v>3369</v>
      </c>
      <c r="AM85" s="204">
        <v>3361</v>
      </c>
      <c r="AN85" s="204">
        <v>376.6</v>
      </c>
      <c r="AO85" s="206"/>
      <c r="AP85" s="203">
        <v>254.8</v>
      </c>
      <c r="AQ85" s="204">
        <v>19750</v>
      </c>
      <c r="AR85" s="204">
        <v>519.79999999999995</v>
      </c>
      <c r="AS85" s="204">
        <v>8138</v>
      </c>
      <c r="AT85" s="204">
        <v>60150</v>
      </c>
      <c r="AU85" s="205">
        <v>664.3</v>
      </c>
    </row>
    <row r="86" spans="14:47" hidden="1" x14ac:dyDescent="0.3">
      <c r="N86" s="327"/>
      <c r="O86" s="327"/>
      <c r="P86" s="327"/>
      <c r="Q86" s="327"/>
      <c r="R86" s="327"/>
      <c r="S86" s="248" t="s">
        <v>215</v>
      </c>
      <c r="T86" s="203">
        <v>12143.841849</v>
      </c>
      <c r="U86" s="205">
        <v>6653.741849</v>
      </c>
      <c r="V86" s="203"/>
      <c r="W86" s="204"/>
      <c r="X86" s="204"/>
      <c r="Y86" s="204"/>
      <c r="Z86" s="204"/>
      <c r="AA86" s="205"/>
      <c r="AB86" s="208"/>
      <c r="AC86" s="204">
        <v>121.8</v>
      </c>
      <c r="AD86" s="204">
        <v>146.30000000000001</v>
      </c>
      <c r="AE86" s="204">
        <v>19.7</v>
      </c>
      <c r="AF86" s="204">
        <v>0.44040000000000001</v>
      </c>
      <c r="AG86" s="204">
        <v>1.449E-3</v>
      </c>
      <c r="AH86" s="204"/>
      <c r="AI86" s="204"/>
      <c r="AJ86" s="204"/>
      <c r="AK86" s="204">
        <v>5222</v>
      </c>
      <c r="AL86" s="204">
        <v>2896</v>
      </c>
      <c r="AM86" s="204">
        <v>3361</v>
      </c>
      <c r="AN86" s="204">
        <v>376.6</v>
      </c>
      <c r="AO86" s="206"/>
      <c r="AP86" s="203">
        <v>215.3</v>
      </c>
      <c r="AQ86" s="204">
        <v>16830</v>
      </c>
      <c r="AR86" s="204">
        <v>448.7</v>
      </c>
      <c r="AS86" s="204">
        <v>6942</v>
      </c>
      <c r="AT86" s="204">
        <v>50050</v>
      </c>
      <c r="AU86" s="205">
        <v>547.1</v>
      </c>
    </row>
    <row r="87" spans="14:47" hidden="1" x14ac:dyDescent="0.3">
      <c r="N87" s="327"/>
      <c r="O87" s="327"/>
      <c r="P87" s="327"/>
      <c r="Q87" s="327"/>
      <c r="R87" s="327"/>
      <c r="S87" s="248" t="s">
        <v>216</v>
      </c>
      <c r="T87" s="203">
        <v>57552.941848999995</v>
      </c>
      <c r="U87" s="205">
        <v>18247.741848999998</v>
      </c>
      <c r="V87" s="203"/>
      <c r="W87" s="204"/>
      <c r="X87" s="204"/>
      <c r="Y87" s="204"/>
      <c r="Z87" s="204"/>
      <c r="AA87" s="205"/>
      <c r="AB87" s="208"/>
      <c r="AC87" s="204">
        <v>1396</v>
      </c>
      <c r="AD87" s="204">
        <v>249.2</v>
      </c>
      <c r="AE87" s="204">
        <v>19.7</v>
      </c>
      <c r="AF87" s="204">
        <v>0.44040000000000001</v>
      </c>
      <c r="AG87" s="204">
        <v>1.449E-3</v>
      </c>
      <c r="AH87" s="204"/>
      <c r="AI87" s="204"/>
      <c r="AJ87" s="204"/>
      <c r="AK87" s="204">
        <v>37660</v>
      </c>
      <c r="AL87" s="204">
        <v>14490</v>
      </c>
      <c r="AM87" s="204">
        <v>3361</v>
      </c>
      <c r="AN87" s="204">
        <v>376.6</v>
      </c>
      <c r="AO87" s="206"/>
      <c r="AP87" s="203">
        <v>4127</v>
      </c>
      <c r="AQ87" s="204">
        <v>303100</v>
      </c>
      <c r="AR87" s="204">
        <v>8583</v>
      </c>
      <c r="AS87" s="204">
        <v>96190</v>
      </c>
      <c r="AT87" s="204">
        <v>987800</v>
      </c>
      <c r="AU87" s="205">
        <v>11050</v>
      </c>
    </row>
    <row r="88" spans="14:47" hidden="1" x14ac:dyDescent="0.3">
      <c r="N88" s="327"/>
      <c r="O88" s="327"/>
      <c r="P88" s="327"/>
      <c r="Q88" s="327"/>
      <c r="R88" s="327"/>
      <c r="S88" s="248" t="s">
        <v>217</v>
      </c>
      <c r="T88" s="203">
        <v>57552.941848999995</v>
      </c>
      <c r="U88" s="205">
        <v>18247.741848999998</v>
      </c>
      <c r="V88" s="203"/>
      <c r="W88" s="204"/>
      <c r="X88" s="204"/>
      <c r="Y88" s="204"/>
      <c r="Z88" s="204"/>
      <c r="AA88" s="205"/>
      <c r="AB88" s="208"/>
      <c r="AC88" s="204">
        <v>1396</v>
      </c>
      <c r="AD88" s="204">
        <v>249.2</v>
      </c>
      <c r="AE88" s="204">
        <v>19.7</v>
      </c>
      <c r="AF88" s="204">
        <v>0.44040000000000001</v>
      </c>
      <c r="AG88" s="204">
        <v>1.449E-3</v>
      </c>
      <c r="AH88" s="204"/>
      <c r="AI88" s="204"/>
      <c r="AJ88" s="204"/>
      <c r="AK88" s="204">
        <v>37660</v>
      </c>
      <c r="AL88" s="204">
        <v>14490</v>
      </c>
      <c r="AM88" s="204">
        <v>3361</v>
      </c>
      <c r="AN88" s="204">
        <v>376.6</v>
      </c>
      <c r="AO88" s="206"/>
      <c r="AP88" s="203">
        <v>2064</v>
      </c>
      <c r="AQ88" s="204">
        <v>160300</v>
      </c>
      <c r="AR88" s="204">
        <v>4350</v>
      </c>
      <c r="AS88" s="204">
        <v>63830</v>
      </c>
      <c r="AT88" s="204">
        <v>500500</v>
      </c>
      <c r="AU88" s="205">
        <v>5504</v>
      </c>
    </row>
    <row r="89" spans="14:47" hidden="1" x14ac:dyDescent="0.3">
      <c r="N89" s="327"/>
      <c r="O89" s="327"/>
      <c r="P89" s="327"/>
      <c r="Q89" s="327"/>
      <c r="R89" s="327"/>
      <c r="S89" s="248" t="s">
        <v>218</v>
      </c>
      <c r="T89" s="203">
        <v>1228.896849</v>
      </c>
      <c r="U89" s="205">
        <v>933.59184900000002</v>
      </c>
      <c r="V89" s="203"/>
      <c r="W89" s="204"/>
      <c r="X89" s="204"/>
      <c r="Y89" s="204"/>
      <c r="Z89" s="204"/>
      <c r="AA89" s="205"/>
      <c r="AB89" s="208"/>
      <c r="AC89" s="204">
        <v>6.2220000000000004</v>
      </c>
      <c r="AD89" s="204">
        <v>7.7830000000000004</v>
      </c>
      <c r="AE89" s="204">
        <v>9.35</v>
      </c>
      <c r="AF89" s="204">
        <v>0.44040000000000001</v>
      </c>
      <c r="AG89" s="204">
        <v>1.449E-3</v>
      </c>
      <c r="AH89" s="204"/>
      <c r="AI89" s="204"/>
      <c r="AJ89" s="204"/>
      <c r="AK89" s="204">
        <v>281.3</v>
      </c>
      <c r="AL89" s="204">
        <v>156</v>
      </c>
      <c r="AM89" s="204">
        <v>643.70000000000005</v>
      </c>
      <c r="AN89" s="204">
        <v>124.1</v>
      </c>
      <c r="AO89" s="206"/>
      <c r="AP89" s="203">
        <v>16.97</v>
      </c>
      <c r="AQ89" s="204">
        <v>1285</v>
      </c>
      <c r="AR89" s="204">
        <v>31.91</v>
      </c>
      <c r="AS89" s="204">
        <v>519.6</v>
      </c>
      <c r="AT89" s="204">
        <v>4119</v>
      </c>
      <c r="AU89" s="205">
        <v>41.21</v>
      </c>
    </row>
    <row r="90" spans="14:47" hidden="1" x14ac:dyDescent="0.3">
      <c r="N90" s="327"/>
      <c r="O90" s="327"/>
      <c r="P90" s="327"/>
      <c r="Q90" s="327"/>
      <c r="R90" s="327"/>
      <c r="S90" s="248" t="s">
        <v>219</v>
      </c>
      <c r="T90" s="203">
        <v>2202.1618490000001</v>
      </c>
      <c r="U90" s="205">
        <v>1673.1018489999999</v>
      </c>
      <c r="V90" s="203"/>
      <c r="W90" s="204"/>
      <c r="X90" s="204"/>
      <c r="Y90" s="204"/>
      <c r="Z90" s="204"/>
      <c r="AA90" s="205"/>
      <c r="AB90" s="208"/>
      <c r="AC90" s="204">
        <v>11.11</v>
      </c>
      <c r="AD90" s="204">
        <v>13.95</v>
      </c>
      <c r="AE90" s="204">
        <v>16.760000000000002</v>
      </c>
      <c r="AF90" s="204">
        <v>0.44040000000000001</v>
      </c>
      <c r="AG90" s="204">
        <v>1.449E-3</v>
      </c>
      <c r="AH90" s="204"/>
      <c r="AI90" s="204"/>
      <c r="AJ90" s="204"/>
      <c r="AK90" s="204">
        <v>504</v>
      </c>
      <c r="AL90" s="204">
        <v>279.60000000000002</v>
      </c>
      <c r="AM90" s="204">
        <v>1154</v>
      </c>
      <c r="AN90" s="204">
        <v>222.3</v>
      </c>
      <c r="AO90" s="206"/>
      <c r="AP90" s="203">
        <v>33.93</v>
      </c>
      <c r="AQ90" s="204">
        <v>2677</v>
      </c>
      <c r="AR90" s="204">
        <v>65.27</v>
      </c>
      <c r="AS90" s="204">
        <v>1024</v>
      </c>
      <c r="AT90" s="204">
        <v>8827</v>
      </c>
      <c r="AU90" s="205">
        <v>90.66</v>
      </c>
    </row>
    <row r="91" spans="14:47" hidden="1" x14ac:dyDescent="0.3">
      <c r="N91" s="327"/>
      <c r="O91" s="327"/>
      <c r="P91" s="327"/>
      <c r="Q91" s="327"/>
      <c r="R91" s="327"/>
      <c r="S91" s="248" t="s">
        <v>220</v>
      </c>
      <c r="T91" s="203">
        <v>1037.3138489999999</v>
      </c>
      <c r="U91" s="205">
        <v>788.13384900000005</v>
      </c>
      <c r="V91" s="203"/>
      <c r="W91" s="204"/>
      <c r="X91" s="204"/>
      <c r="Y91" s="204"/>
      <c r="Z91" s="204"/>
      <c r="AA91" s="205"/>
      <c r="AB91" s="208"/>
      <c r="AC91" s="204">
        <v>5.2279999999999998</v>
      </c>
      <c r="AD91" s="204">
        <v>6.5519999999999996</v>
      </c>
      <c r="AE91" s="204">
        <v>7.8920000000000003</v>
      </c>
      <c r="AF91" s="204">
        <v>0.44040000000000001</v>
      </c>
      <c r="AG91" s="204">
        <v>1.449E-3</v>
      </c>
      <c r="AH91" s="204"/>
      <c r="AI91" s="204"/>
      <c r="AJ91" s="204"/>
      <c r="AK91" s="204">
        <v>237.4</v>
      </c>
      <c r="AL91" s="204">
        <v>131.69999999999999</v>
      </c>
      <c r="AM91" s="204">
        <v>543.4</v>
      </c>
      <c r="AN91" s="204">
        <v>104.7</v>
      </c>
      <c r="AO91" s="206"/>
      <c r="AP91" s="203">
        <v>15.78</v>
      </c>
      <c r="AQ91" s="204">
        <v>1189</v>
      </c>
      <c r="AR91" s="204">
        <v>30.46</v>
      </c>
      <c r="AS91" s="204">
        <v>467.6</v>
      </c>
      <c r="AT91" s="204">
        <v>4021</v>
      </c>
      <c r="AU91" s="205">
        <v>39.15</v>
      </c>
    </row>
    <row r="92" spans="14:47" hidden="1" x14ac:dyDescent="0.3">
      <c r="N92" s="327"/>
      <c r="O92" s="327"/>
      <c r="P92" s="327"/>
      <c r="Q92" s="327"/>
      <c r="R92" s="327"/>
      <c r="S92" s="248" t="s">
        <v>221</v>
      </c>
      <c r="T92" s="203">
        <v>6827.5918490000004</v>
      </c>
      <c r="U92" s="205">
        <v>4818.741849</v>
      </c>
      <c r="V92" s="203"/>
      <c r="W92" s="204"/>
      <c r="X92" s="204"/>
      <c r="Y92" s="204"/>
      <c r="Z92" s="204"/>
      <c r="AA92" s="205"/>
      <c r="AB92" s="208"/>
      <c r="AC92" s="204">
        <v>41.93</v>
      </c>
      <c r="AD92" s="204">
        <v>52.92</v>
      </c>
      <c r="AE92" s="204">
        <v>19.7</v>
      </c>
      <c r="AF92" s="204">
        <v>0.44040000000000001</v>
      </c>
      <c r="AG92" s="204">
        <v>1.449E-3</v>
      </c>
      <c r="AH92" s="204"/>
      <c r="AI92" s="204"/>
      <c r="AJ92" s="204"/>
      <c r="AK92" s="204">
        <v>1914</v>
      </c>
      <c r="AL92" s="204">
        <v>1061</v>
      </c>
      <c r="AM92" s="204">
        <v>3361</v>
      </c>
      <c r="AN92" s="204">
        <v>376.6</v>
      </c>
      <c r="AO92" s="206"/>
      <c r="AP92" s="203">
        <v>76.349999999999994</v>
      </c>
      <c r="AQ92" s="204">
        <v>5997</v>
      </c>
      <c r="AR92" s="204">
        <v>159.5</v>
      </c>
      <c r="AS92" s="204">
        <v>2449</v>
      </c>
      <c r="AT92" s="204">
        <v>18630</v>
      </c>
      <c r="AU92" s="205">
        <v>206</v>
      </c>
    </row>
    <row r="93" spans="14:47" hidden="1" x14ac:dyDescent="0.3">
      <c r="N93" s="327"/>
      <c r="O93" s="327"/>
      <c r="P93" s="327"/>
      <c r="Q93" s="327"/>
      <c r="R93" s="327"/>
      <c r="S93" s="248" t="s">
        <v>222</v>
      </c>
      <c r="T93" s="203">
        <v>8556.4618489999993</v>
      </c>
      <c r="U93" s="205">
        <v>5416.741849</v>
      </c>
      <c r="V93" s="203"/>
      <c r="W93" s="204"/>
      <c r="X93" s="204"/>
      <c r="Y93" s="204"/>
      <c r="Z93" s="204"/>
      <c r="AA93" s="205"/>
      <c r="AB93" s="208"/>
      <c r="AC93" s="204">
        <v>65.94</v>
      </c>
      <c r="AD93" s="204">
        <v>82.78</v>
      </c>
      <c r="AE93" s="204">
        <v>19.7</v>
      </c>
      <c r="AF93" s="204">
        <v>0.44040000000000001</v>
      </c>
      <c r="AG93" s="204">
        <v>1.449E-3</v>
      </c>
      <c r="AH93" s="204"/>
      <c r="AI93" s="204"/>
      <c r="AJ93" s="204"/>
      <c r="AK93" s="204">
        <v>2991</v>
      </c>
      <c r="AL93" s="204">
        <v>1659</v>
      </c>
      <c r="AM93" s="204">
        <v>3361</v>
      </c>
      <c r="AN93" s="204">
        <v>376.6</v>
      </c>
      <c r="AO93" s="206"/>
      <c r="AP93" s="203">
        <v>120.5</v>
      </c>
      <c r="AQ93" s="204">
        <v>9531</v>
      </c>
      <c r="AR93" s="204">
        <v>224.8</v>
      </c>
      <c r="AS93" s="204">
        <v>3786</v>
      </c>
      <c r="AT93" s="204">
        <v>28440</v>
      </c>
      <c r="AU93" s="205">
        <v>298.8</v>
      </c>
    </row>
    <row r="94" spans="14:47" hidden="1" x14ac:dyDescent="0.3">
      <c r="N94" s="327"/>
      <c r="O94" s="327"/>
      <c r="P94" s="327"/>
      <c r="Q94" s="327"/>
      <c r="R94" s="327"/>
      <c r="S94" s="248" t="s">
        <v>223</v>
      </c>
      <c r="T94" s="203">
        <v>21427.441848999999</v>
      </c>
      <c r="U94" s="205">
        <v>9884.741849</v>
      </c>
      <c r="V94" s="203"/>
      <c r="W94" s="204"/>
      <c r="X94" s="204"/>
      <c r="Y94" s="204"/>
      <c r="Z94" s="204"/>
      <c r="AA94" s="205"/>
      <c r="AB94" s="208"/>
      <c r="AC94" s="204">
        <v>243.5</v>
      </c>
      <c r="AD94" s="204">
        <v>249.2</v>
      </c>
      <c r="AE94" s="204">
        <v>19.7</v>
      </c>
      <c r="AF94" s="204">
        <v>0.44040000000000001</v>
      </c>
      <c r="AG94" s="204">
        <v>1.449E-3</v>
      </c>
      <c r="AH94" s="204"/>
      <c r="AI94" s="204"/>
      <c r="AJ94" s="204"/>
      <c r="AK94" s="204">
        <v>11050</v>
      </c>
      <c r="AL94" s="204">
        <v>6127</v>
      </c>
      <c r="AM94" s="204">
        <v>3361</v>
      </c>
      <c r="AN94" s="204">
        <v>376.6</v>
      </c>
      <c r="AO94" s="206"/>
      <c r="AP94" s="203">
        <v>509</v>
      </c>
      <c r="AQ94" s="204">
        <v>36410</v>
      </c>
      <c r="AR94" s="204">
        <v>870.3</v>
      </c>
      <c r="AS94" s="204">
        <v>13360</v>
      </c>
      <c r="AT94" s="204">
        <v>127500</v>
      </c>
      <c r="AU94" s="205">
        <v>989</v>
      </c>
    </row>
    <row r="95" spans="14:47" ht="15.75" hidden="1" thickBot="1" x14ac:dyDescent="0.35">
      <c r="N95" s="327"/>
      <c r="O95" s="327"/>
      <c r="P95" s="327"/>
      <c r="Q95" s="327"/>
      <c r="R95" s="327"/>
      <c r="S95" s="248" t="s">
        <v>224</v>
      </c>
      <c r="T95" s="211">
        <v>14390.241849</v>
      </c>
      <c r="U95" s="213">
        <v>7433.741849</v>
      </c>
      <c r="V95" s="211"/>
      <c r="W95" s="212"/>
      <c r="X95" s="212"/>
      <c r="Y95" s="212"/>
      <c r="Z95" s="212"/>
      <c r="AA95" s="213"/>
      <c r="AB95" s="216"/>
      <c r="AC95" s="212">
        <v>146.1</v>
      </c>
      <c r="AD95" s="212">
        <v>183.4</v>
      </c>
      <c r="AE95" s="212">
        <v>19.7</v>
      </c>
      <c r="AF95" s="212">
        <v>0.44040000000000001</v>
      </c>
      <c r="AG95" s="212">
        <v>1.449E-3</v>
      </c>
      <c r="AH95" s="212"/>
      <c r="AI95" s="212"/>
      <c r="AJ95" s="212"/>
      <c r="AK95" s="212">
        <v>6627</v>
      </c>
      <c r="AL95" s="212">
        <v>3676</v>
      </c>
      <c r="AM95" s="212">
        <v>3361</v>
      </c>
      <c r="AN95" s="212">
        <v>376.6</v>
      </c>
      <c r="AO95" s="214"/>
      <c r="AP95" s="211">
        <v>240.9</v>
      </c>
      <c r="AQ95" s="212">
        <v>17780</v>
      </c>
      <c r="AR95" s="212">
        <v>406.1</v>
      </c>
      <c r="AS95" s="212">
        <v>6383</v>
      </c>
      <c r="AT95" s="212">
        <v>61790</v>
      </c>
      <c r="AU95" s="213">
        <v>490.4</v>
      </c>
    </row>
    <row r="96" spans="14:47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</sheetData>
  <sheetProtection formatCells="0" formatColumns="0" formatRows="0" insertColumns="0" insertRows="0"/>
  <mergeCells count="13">
    <mergeCell ref="B8:S8"/>
    <mergeCell ref="B17:S17"/>
    <mergeCell ref="B23:S23"/>
    <mergeCell ref="AV4:AV6"/>
    <mergeCell ref="B2:AV2"/>
    <mergeCell ref="C3:AV3"/>
    <mergeCell ref="U4:AU4"/>
    <mergeCell ref="V5:AA5"/>
    <mergeCell ref="AB5:AO5"/>
    <mergeCell ref="T5:U5"/>
    <mergeCell ref="AP5:AU5"/>
    <mergeCell ref="B4:G5"/>
    <mergeCell ref="H4:S5"/>
  </mergeCells>
  <conditionalFormatting sqref="T9:AA28 AP9:AU28">
    <cfRule type="cellIs" dxfId="16" priority="213" operator="greaterThan">
      <formula>T$7</formula>
    </cfRule>
  </conditionalFormatting>
  <conditionalFormatting sqref="V9:AA28 AP9:AU28">
    <cfRule type="cellIs" dxfId="15" priority="219" operator="greaterThan">
      <formula>V$7</formula>
    </cfRule>
  </conditionalFormatting>
  <conditionalFormatting sqref="T9:AU28">
    <cfRule type="cellIs" priority="1" stopIfTrue="1" operator="equal">
      <formula>""</formula>
    </cfRule>
    <cfRule type="containsText" priority="2" stopIfTrue="1" operator="containsText" text="&lt;">
      <formula>NOT(ISERROR(SEARCH("&lt;",T9)))</formula>
    </cfRule>
  </conditionalFormatting>
  <dataValidations count="7">
    <dataValidation type="list" allowBlank="1" showInputMessage="1" showErrorMessage="1" sqref="L9:L16 L24:L28 L18:L22" xr:uid="{00000000-0002-0000-0600-000000000000}">
      <formula1>$L$42:$L$45</formula1>
    </dataValidation>
    <dataValidation type="list" allowBlank="1" showInputMessage="1" showErrorMessage="1" sqref="M9:M16 M24:M28 M18:M22" xr:uid="{00000000-0002-0000-0600-000001000000}">
      <formula1>$M$42:$M$45</formula1>
    </dataValidation>
    <dataValidation type="list" allowBlank="1" showInputMessage="1" showErrorMessage="1" sqref="N18:N22 N9:N16 N24:N28" xr:uid="{00000000-0002-0000-0600-000002000000}">
      <formula1>$N$42:$N$44</formula1>
    </dataValidation>
    <dataValidation type="list" allowBlank="1" showInputMessage="1" showErrorMessage="1" sqref="L33" xr:uid="{00000000-0002-0000-0600-000004000000}">
      <formula1>$S$61:$S$95</formula1>
    </dataValidation>
    <dataValidation type="list" allowBlank="1" showInputMessage="1" showErrorMessage="1" sqref="I9:I16 I24:I28 I18:I22" xr:uid="{00000000-0002-0000-0600-000005000000}">
      <formula1>$I$40:$I$46</formula1>
    </dataValidation>
    <dataValidation type="list" allowBlank="1" showInputMessage="1" showErrorMessage="1" sqref="Q9:Q16 Q24:Q28 Q18:Q22" xr:uid="{00000000-0002-0000-0600-000006000000}">
      <formula1>$Q$42:$Q$46</formula1>
    </dataValidation>
    <dataValidation type="list" allowBlank="1" showInputMessage="1" showErrorMessage="1" sqref="R9:R16 R24:R28 R18:R22" xr:uid="{00000000-0002-0000-0600-000007000000}">
      <formula1>$R$42:$R$44</formula1>
    </dataValidation>
  </dataValidations>
  <pageMargins left="0.35433070866141736" right="0.35433070866141736" top="0.78740157480314965" bottom="0.78740157480314965" header="0.31496062992125984" footer="0.51181102362204722"/>
  <pageSetup paperSize="9" scale="37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19" max="1048575" man="1"/>
    <brk id="41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  <pageSetUpPr fitToPage="1"/>
  </sheetPr>
  <dimension ref="A1:AW103"/>
  <sheetViews>
    <sheetView zoomScale="60" zoomScaleNormal="60" zoomScalePageLayoutView="40" workbookViewId="0">
      <pane xSplit="1" ySplit="7" topLeftCell="B38" activePane="bottomRight" state="frozen"/>
      <selection pane="topRight" activeCell="B1" sqref="B1"/>
      <selection pane="bottomLeft" activeCell="A8" sqref="A8"/>
      <selection pane="bottomRight" activeCell="A38" sqref="A38:XFD104"/>
    </sheetView>
  </sheetViews>
  <sheetFormatPr defaultColWidth="8.85546875" defaultRowHeight="15" outlineLevelRow="1" outlineLevelCol="1" x14ac:dyDescent="0.3"/>
  <cols>
    <col min="1" max="1" width="2.42578125" style="433" customWidth="1"/>
    <col min="2" max="2" width="8.7109375" style="181" customWidth="1"/>
    <col min="3" max="3" width="6.7109375" style="181" customWidth="1"/>
    <col min="4" max="5" width="6.7109375" style="181" customWidth="1" outlineLevel="1"/>
    <col min="6" max="6" width="7.85546875" style="181" customWidth="1"/>
    <col min="7" max="7" width="8.7109375" style="181" customWidth="1"/>
    <col min="8" max="8" width="11.140625" style="181" customWidth="1"/>
    <col min="9" max="9" width="9.140625" style="181" customWidth="1"/>
    <col min="10" max="10" width="11.42578125" style="181" customWidth="1"/>
    <col min="11" max="11" width="9.5703125" style="181" customWidth="1"/>
    <col min="12" max="12" width="11.7109375" style="181" customWidth="1"/>
    <col min="13" max="13" width="10.28515625" style="181" customWidth="1"/>
    <col min="14" max="14" width="10.7109375" style="181" customWidth="1"/>
    <col min="15" max="18" width="7" style="181" customWidth="1" outlineLevel="1"/>
    <col min="19" max="19" width="7.5703125" style="181" customWidth="1"/>
    <col min="20" max="27" width="6.7109375" style="181" customWidth="1"/>
    <col min="28" max="41" width="6.7109375" style="181" customWidth="1" outlineLevel="1"/>
    <col min="42" max="42" width="6.7109375" style="181" customWidth="1"/>
    <col min="43" max="47" width="7.7109375" style="181" customWidth="1"/>
    <col min="48" max="48" width="32.28515625" style="181" customWidth="1"/>
    <col min="49" max="49" width="7.85546875" style="181" customWidth="1"/>
    <col min="50" max="53" width="8.28515625" style="181" customWidth="1"/>
    <col min="54" max="54" width="6" style="181" customWidth="1"/>
    <col min="55" max="16384" width="8.85546875" style="181"/>
  </cols>
  <sheetData>
    <row r="1" spans="1:48" ht="15.75" thickBot="1" x14ac:dyDescent="0.35"/>
    <row r="2" spans="1:48" ht="29.45" customHeight="1" x14ac:dyDescent="0.3">
      <c r="B2" s="1683" t="s">
        <v>342</v>
      </c>
      <c r="C2" s="1684"/>
      <c r="D2" s="1684"/>
      <c r="E2" s="1684"/>
      <c r="F2" s="1684"/>
      <c r="G2" s="1684"/>
      <c r="H2" s="1684"/>
      <c r="I2" s="1684"/>
      <c r="J2" s="1684"/>
      <c r="K2" s="1684"/>
      <c r="L2" s="1684"/>
      <c r="M2" s="1684"/>
      <c r="N2" s="1684"/>
      <c r="O2" s="1684"/>
      <c r="P2" s="1684"/>
      <c r="Q2" s="1684"/>
      <c r="R2" s="1684"/>
      <c r="S2" s="1684"/>
      <c r="T2" s="1684"/>
      <c r="U2" s="1684"/>
      <c r="V2" s="1684"/>
      <c r="W2" s="1684"/>
      <c r="X2" s="1684"/>
      <c r="Y2" s="1684"/>
      <c r="Z2" s="1684"/>
      <c r="AA2" s="1684"/>
      <c r="AB2" s="1684"/>
      <c r="AC2" s="1684"/>
      <c r="AD2" s="1684"/>
      <c r="AE2" s="1684"/>
      <c r="AF2" s="1684"/>
      <c r="AG2" s="1684"/>
      <c r="AH2" s="1684"/>
      <c r="AI2" s="1684"/>
      <c r="AJ2" s="1684"/>
      <c r="AK2" s="1684"/>
      <c r="AL2" s="1684"/>
      <c r="AM2" s="1684"/>
      <c r="AN2" s="1684"/>
      <c r="AO2" s="1684"/>
      <c r="AP2" s="1684"/>
      <c r="AQ2" s="1684"/>
      <c r="AR2" s="1684"/>
      <c r="AS2" s="1684"/>
      <c r="AT2" s="1684"/>
      <c r="AU2" s="1684"/>
      <c r="AV2" s="1685"/>
    </row>
    <row r="3" spans="1:48" ht="21" customHeight="1" thickBot="1" x14ac:dyDescent="0.35">
      <c r="B3" s="523" t="s">
        <v>320</v>
      </c>
      <c r="C3" s="1862" t="str">
        <f>'Manuel d''utilisation'!C3</f>
        <v>BOF_SL_6000: Rue de la Station, 666 à 4308 Manage</v>
      </c>
      <c r="D3" s="1862"/>
      <c r="E3" s="1862"/>
      <c r="F3" s="1862"/>
      <c r="G3" s="1862"/>
      <c r="H3" s="1862"/>
      <c r="I3" s="1862"/>
      <c r="J3" s="1862"/>
      <c r="K3" s="1862"/>
      <c r="L3" s="1862"/>
      <c r="M3" s="1862"/>
      <c r="N3" s="1862"/>
      <c r="O3" s="1862"/>
      <c r="P3" s="1862"/>
      <c r="Q3" s="1862"/>
      <c r="R3" s="1862"/>
      <c r="S3" s="1862"/>
      <c r="T3" s="1862"/>
      <c r="U3" s="1862"/>
      <c r="V3" s="1862"/>
      <c r="W3" s="1862"/>
      <c r="X3" s="1862"/>
      <c r="Y3" s="1862"/>
      <c r="Z3" s="1862"/>
      <c r="AA3" s="1862"/>
      <c r="AB3" s="1862"/>
      <c r="AC3" s="1862"/>
      <c r="AD3" s="1862"/>
      <c r="AE3" s="1862"/>
      <c r="AF3" s="1862"/>
      <c r="AG3" s="1862"/>
      <c r="AH3" s="1862"/>
      <c r="AI3" s="1862"/>
      <c r="AJ3" s="1862"/>
      <c r="AK3" s="1862"/>
      <c r="AL3" s="1862"/>
      <c r="AM3" s="1862"/>
      <c r="AN3" s="1862"/>
      <c r="AO3" s="1862"/>
      <c r="AP3" s="1862"/>
      <c r="AQ3" s="1862"/>
      <c r="AR3" s="1862"/>
      <c r="AS3" s="1862"/>
      <c r="AT3" s="1862"/>
      <c r="AU3" s="1862"/>
      <c r="AV3" s="1870"/>
    </row>
    <row r="4" spans="1:48" s="316" customFormat="1" ht="25.9" customHeight="1" thickBot="1" x14ac:dyDescent="0.35">
      <c r="B4" s="1700" t="s">
        <v>381</v>
      </c>
      <c r="C4" s="1701"/>
      <c r="D4" s="1701"/>
      <c r="E4" s="1701"/>
      <c r="F4" s="1701"/>
      <c r="G4" s="1702"/>
      <c r="H4" s="1700" t="s">
        <v>83</v>
      </c>
      <c r="I4" s="1701"/>
      <c r="J4" s="1701"/>
      <c r="K4" s="1701"/>
      <c r="L4" s="1701"/>
      <c r="M4" s="1701"/>
      <c r="N4" s="1701"/>
      <c r="O4" s="1701"/>
      <c r="P4" s="1701"/>
      <c r="Q4" s="1701"/>
      <c r="R4" s="1701"/>
      <c r="S4" s="1702"/>
      <c r="T4" s="1096"/>
      <c r="U4" s="1871" t="s">
        <v>433</v>
      </c>
      <c r="V4" s="1872"/>
      <c r="W4" s="1872"/>
      <c r="X4" s="1872"/>
      <c r="Y4" s="1872"/>
      <c r="Z4" s="1872"/>
      <c r="AA4" s="1872"/>
      <c r="AB4" s="1872"/>
      <c r="AC4" s="1872"/>
      <c r="AD4" s="1872"/>
      <c r="AE4" s="1872"/>
      <c r="AF4" s="1872"/>
      <c r="AG4" s="1872"/>
      <c r="AH4" s="1872"/>
      <c r="AI4" s="1872"/>
      <c r="AJ4" s="1872"/>
      <c r="AK4" s="1872"/>
      <c r="AL4" s="1872"/>
      <c r="AM4" s="1872"/>
      <c r="AN4" s="1872"/>
      <c r="AO4" s="1872"/>
      <c r="AP4" s="1872"/>
      <c r="AQ4" s="1872"/>
      <c r="AR4" s="1872"/>
      <c r="AS4" s="1872"/>
      <c r="AT4" s="1872"/>
      <c r="AU4" s="1873"/>
      <c r="AV4" s="1867" t="s">
        <v>435</v>
      </c>
    </row>
    <row r="5" spans="1:48" s="316" customFormat="1" ht="28.9" customHeight="1" thickBot="1" x14ac:dyDescent="0.35">
      <c r="B5" s="1874"/>
      <c r="C5" s="1875"/>
      <c r="D5" s="1875"/>
      <c r="E5" s="1875"/>
      <c r="F5" s="1875"/>
      <c r="G5" s="1876"/>
      <c r="H5" s="1874"/>
      <c r="I5" s="1875"/>
      <c r="J5" s="1875"/>
      <c r="K5" s="1875"/>
      <c r="L5" s="1875"/>
      <c r="M5" s="1875"/>
      <c r="N5" s="1875"/>
      <c r="O5" s="1875"/>
      <c r="P5" s="1875"/>
      <c r="Q5" s="1875"/>
      <c r="R5" s="1875"/>
      <c r="S5" s="1876"/>
      <c r="T5" s="1727" t="s">
        <v>174</v>
      </c>
      <c r="U5" s="1717"/>
      <c r="V5" s="1712" t="s">
        <v>385</v>
      </c>
      <c r="W5" s="1819"/>
      <c r="X5" s="1819"/>
      <c r="Y5" s="1819"/>
      <c r="Z5" s="1819"/>
      <c r="AA5" s="1820"/>
      <c r="AB5" s="1712" t="s">
        <v>392</v>
      </c>
      <c r="AC5" s="1821"/>
      <c r="AD5" s="1821"/>
      <c r="AE5" s="1821"/>
      <c r="AF5" s="1821"/>
      <c r="AG5" s="1821"/>
      <c r="AH5" s="1821"/>
      <c r="AI5" s="1821"/>
      <c r="AJ5" s="1821"/>
      <c r="AK5" s="1821"/>
      <c r="AL5" s="1821"/>
      <c r="AM5" s="1821"/>
      <c r="AN5" s="1821"/>
      <c r="AO5" s="1822"/>
      <c r="AP5" s="1712" t="s">
        <v>434</v>
      </c>
      <c r="AQ5" s="1819"/>
      <c r="AR5" s="1819"/>
      <c r="AS5" s="1819"/>
      <c r="AT5" s="1819"/>
      <c r="AU5" s="1820"/>
      <c r="AV5" s="1868"/>
    </row>
    <row r="6" spans="1:48" s="327" customFormat="1" ht="118.9" customHeight="1" thickBot="1" x14ac:dyDescent="0.35">
      <c r="A6" s="316"/>
      <c r="B6" s="477" t="s">
        <v>376</v>
      </c>
      <c r="C6" s="478" t="s">
        <v>428</v>
      </c>
      <c r="D6" s="479" t="s">
        <v>378</v>
      </c>
      <c r="E6" s="479" t="s">
        <v>379</v>
      </c>
      <c r="F6" s="480" t="s">
        <v>469</v>
      </c>
      <c r="G6" s="480" t="s">
        <v>485</v>
      </c>
      <c r="H6" s="477" t="s">
        <v>430</v>
      </c>
      <c r="I6" s="256" t="s">
        <v>596</v>
      </c>
      <c r="J6" s="478" t="s">
        <v>681</v>
      </c>
      <c r="K6" s="478" t="s">
        <v>470</v>
      </c>
      <c r="L6" s="478" t="s">
        <v>464</v>
      </c>
      <c r="M6" s="478" t="s">
        <v>465</v>
      </c>
      <c r="N6" s="478" t="s">
        <v>466</v>
      </c>
      <c r="O6" s="478" t="s">
        <v>431</v>
      </c>
      <c r="P6" s="478" t="s">
        <v>432</v>
      </c>
      <c r="Q6" s="478" t="s">
        <v>468</v>
      </c>
      <c r="R6" s="478" t="s">
        <v>467</v>
      </c>
      <c r="S6" s="478" t="s">
        <v>6</v>
      </c>
      <c r="T6" s="318" t="s">
        <v>436</v>
      </c>
      <c r="U6" s="318" t="s">
        <v>437</v>
      </c>
      <c r="V6" s="252" t="s">
        <v>91</v>
      </c>
      <c r="W6" s="253" t="s">
        <v>386</v>
      </c>
      <c r="X6" s="253" t="s">
        <v>387</v>
      </c>
      <c r="Y6" s="253" t="s">
        <v>388</v>
      </c>
      <c r="Z6" s="253" t="s">
        <v>389</v>
      </c>
      <c r="AA6" s="254" t="s">
        <v>390</v>
      </c>
      <c r="AB6" s="252" t="s">
        <v>393</v>
      </c>
      <c r="AC6" s="253" t="s">
        <v>394</v>
      </c>
      <c r="AD6" s="253" t="s">
        <v>395</v>
      </c>
      <c r="AE6" s="253" t="s">
        <v>396</v>
      </c>
      <c r="AF6" s="253" t="s">
        <v>397</v>
      </c>
      <c r="AG6" s="253" t="s">
        <v>398</v>
      </c>
      <c r="AH6" s="253" t="s">
        <v>399</v>
      </c>
      <c r="AI6" s="253" t="s">
        <v>400</v>
      </c>
      <c r="AJ6" s="253" t="s">
        <v>401</v>
      </c>
      <c r="AK6" s="253" t="s">
        <v>402</v>
      </c>
      <c r="AL6" s="253" t="s">
        <v>403</v>
      </c>
      <c r="AM6" s="253" t="s">
        <v>404</v>
      </c>
      <c r="AN6" s="253" t="s">
        <v>405</v>
      </c>
      <c r="AO6" s="254" t="s">
        <v>406</v>
      </c>
      <c r="AP6" s="481" t="s">
        <v>50</v>
      </c>
      <c r="AQ6" s="478" t="s">
        <v>51</v>
      </c>
      <c r="AR6" s="478" t="s">
        <v>52</v>
      </c>
      <c r="AS6" s="478" t="s">
        <v>90</v>
      </c>
      <c r="AT6" s="478" t="s">
        <v>4</v>
      </c>
      <c r="AU6" s="479" t="s">
        <v>54</v>
      </c>
      <c r="AV6" s="1869"/>
    </row>
    <row r="7" spans="1:48" s="327" customFormat="1" ht="20.25" customHeight="1" thickBot="1" x14ac:dyDescent="0.35">
      <c r="A7" s="316"/>
      <c r="B7" s="1865" t="s">
        <v>288</v>
      </c>
      <c r="C7" s="1866"/>
      <c r="D7" s="1866"/>
      <c r="E7" s="1866"/>
      <c r="F7" s="1866"/>
      <c r="G7" s="1866"/>
      <c r="H7" s="1866"/>
      <c r="I7" s="1866"/>
      <c r="J7" s="1866"/>
      <c r="K7" s="1866"/>
      <c r="L7" s="1866"/>
      <c r="M7" s="1866"/>
      <c r="N7" s="1866"/>
      <c r="O7" s="1866"/>
      <c r="P7" s="1866"/>
      <c r="Q7" s="1866"/>
      <c r="R7" s="1866"/>
      <c r="S7" s="1866"/>
      <c r="T7" s="1518"/>
      <c r="U7" s="1518"/>
      <c r="V7" s="1518"/>
      <c r="W7" s="1518"/>
      <c r="X7" s="1518"/>
      <c r="Y7" s="1518"/>
      <c r="Z7" s="1518"/>
      <c r="AA7" s="1518"/>
      <c r="AB7" s="1518"/>
      <c r="AC7" s="1518"/>
      <c r="AD7" s="1518"/>
      <c r="AE7" s="1518"/>
      <c r="AF7" s="1518"/>
      <c r="AG7" s="1518"/>
      <c r="AH7" s="1518"/>
      <c r="AI7" s="1518"/>
      <c r="AJ7" s="1518"/>
      <c r="AK7" s="1518"/>
      <c r="AL7" s="1518"/>
      <c r="AM7" s="1518"/>
      <c r="AN7" s="1518"/>
      <c r="AO7" s="1518"/>
      <c r="AP7" s="1518"/>
      <c r="AQ7" s="1518"/>
      <c r="AR7" s="1518"/>
      <c r="AS7" s="1518"/>
      <c r="AT7" s="1518"/>
      <c r="AU7" s="1518"/>
      <c r="AV7" s="1291"/>
    </row>
    <row r="8" spans="1:48" x14ac:dyDescent="0.3">
      <c r="B8" s="17" t="s">
        <v>0</v>
      </c>
      <c r="C8" s="18" t="s">
        <v>5</v>
      </c>
      <c r="D8" s="21"/>
      <c r="E8" s="21"/>
      <c r="F8" s="21">
        <v>450</v>
      </c>
      <c r="G8" s="368" t="s">
        <v>7</v>
      </c>
      <c r="H8" s="453">
        <v>38875</v>
      </c>
      <c r="I8" s="454" t="s">
        <v>255</v>
      </c>
      <c r="J8" s="65">
        <v>2.4</v>
      </c>
      <c r="K8" s="65"/>
      <c r="L8" s="65" t="s">
        <v>186</v>
      </c>
      <c r="M8" s="65" t="s">
        <v>185</v>
      </c>
      <c r="N8" s="65" t="s">
        <v>229</v>
      </c>
      <c r="O8" s="67"/>
      <c r="P8" s="67"/>
      <c r="Q8" s="67" t="s">
        <v>282</v>
      </c>
      <c r="R8" s="67" t="s">
        <v>286</v>
      </c>
      <c r="S8" s="21">
        <v>6.27</v>
      </c>
      <c r="T8" s="455"/>
      <c r="U8" s="456"/>
      <c r="V8" s="455">
        <v>62</v>
      </c>
      <c r="W8" s="457">
        <v>100</v>
      </c>
      <c r="X8" s="457"/>
      <c r="Y8" s="457"/>
      <c r="Z8" s="457"/>
      <c r="AA8" s="458"/>
      <c r="AB8" s="455"/>
      <c r="AC8" s="457"/>
      <c r="AD8" s="457"/>
      <c r="AE8" s="457"/>
      <c r="AF8" s="457"/>
      <c r="AG8" s="457"/>
      <c r="AH8" s="457"/>
      <c r="AI8" s="457"/>
      <c r="AJ8" s="457"/>
      <c r="AK8" s="457"/>
      <c r="AL8" s="457"/>
      <c r="AM8" s="457"/>
      <c r="AN8" s="457"/>
      <c r="AO8" s="456"/>
      <c r="AP8" s="455">
        <v>12</v>
      </c>
      <c r="AQ8" s="457">
        <v>800</v>
      </c>
      <c r="AR8" s="457">
        <v>2.5</v>
      </c>
      <c r="AS8" s="457">
        <v>9</v>
      </c>
      <c r="AT8" s="457">
        <v>40</v>
      </c>
      <c r="AU8" s="458">
        <v>-0.05</v>
      </c>
      <c r="AV8" s="361"/>
    </row>
    <row r="9" spans="1:48" x14ac:dyDescent="0.3">
      <c r="B9" s="17"/>
      <c r="C9" s="18"/>
      <c r="D9" s="21"/>
      <c r="E9" s="21"/>
      <c r="F9" s="21"/>
      <c r="G9" s="368"/>
      <c r="H9" s="453"/>
      <c r="I9" s="459"/>
      <c r="J9" s="18"/>
      <c r="K9" s="18"/>
      <c r="L9" s="18"/>
      <c r="M9" s="18"/>
      <c r="N9" s="18"/>
      <c r="O9" s="21"/>
      <c r="P9" s="21"/>
      <c r="Q9" s="21"/>
      <c r="R9" s="21"/>
      <c r="S9" s="21"/>
      <c r="T9" s="460"/>
      <c r="U9" s="461"/>
      <c r="V9" s="460"/>
      <c r="W9" s="462"/>
      <c r="X9" s="462"/>
      <c r="Y9" s="462"/>
      <c r="Z9" s="462"/>
      <c r="AA9" s="463"/>
      <c r="AB9" s="460"/>
      <c r="AC9" s="462"/>
      <c r="AD9" s="462"/>
      <c r="AE9" s="462"/>
      <c r="AF9" s="462"/>
      <c r="AG9" s="462"/>
      <c r="AH9" s="462"/>
      <c r="AI9" s="462"/>
      <c r="AJ9" s="462"/>
      <c r="AK9" s="462"/>
      <c r="AL9" s="462"/>
      <c r="AM9" s="462"/>
      <c r="AN9" s="462"/>
      <c r="AO9" s="461"/>
      <c r="AP9" s="460"/>
      <c r="AQ9" s="462"/>
      <c r="AR9" s="462"/>
      <c r="AS9" s="462"/>
      <c r="AT9" s="462"/>
      <c r="AU9" s="463"/>
      <c r="AV9" s="361"/>
    </row>
    <row r="10" spans="1:48" x14ac:dyDescent="0.3">
      <c r="B10" s="17"/>
      <c r="C10" s="18"/>
      <c r="D10" s="21"/>
      <c r="E10" s="21"/>
      <c r="F10" s="21"/>
      <c r="G10" s="368"/>
      <c r="H10" s="453"/>
      <c r="I10" s="459"/>
      <c r="J10" s="18"/>
      <c r="K10" s="18"/>
      <c r="L10" s="18"/>
      <c r="M10" s="18"/>
      <c r="N10" s="18"/>
      <c r="O10" s="21"/>
      <c r="P10" s="21"/>
      <c r="Q10" s="21"/>
      <c r="R10" s="21"/>
      <c r="S10" s="21"/>
      <c r="T10" s="460"/>
      <c r="U10" s="461"/>
      <c r="V10" s="460"/>
      <c r="W10" s="462"/>
      <c r="X10" s="462"/>
      <c r="Y10" s="462"/>
      <c r="Z10" s="462"/>
      <c r="AA10" s="463"/>
      <c r="AB10" s="460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1"/>
      <c r="AP10" s="460"/>
      <c r="AQ10" s="462"/>
      <c r="AR10" s="462"/>
      <c r="AS10" s="462"/>
      <c r="AT10" s="462"/>
      <c r="AU10" s="463"/>
      <c r="AV10" s="361"/>
    </row>
    <row r="11" spans="1:48" x14ac:dyDescent="0.3">
      <c r="B11" s="17"/>
      <c r="C11" s="18"/>
      <c r="D11" s="21"/>
      <c r="E11" s="21"/>
      <c r="F11" s="21"/>
      <c r="G11" s="368"/>
      <c r="H11" s="453"/>
      <c r="I11" s="459"/>
      <c r="J11" s="18"/>
      <c r="K11" s="18"/>
      <c r="L11" s="18"/>
      <c r="M11" s="18"/>
      <c r="N11" s="18"/>
      <c r="O11" s="21"/>
      <c r="P11" s="21"/>
      <c r="Q11" s="21"/>
      <c r="R11" s="21"/>
      <c r="S11" s="21"/>
      <c r="T11" s="460"/>
      <c r="U11" s="461"/>
      <c r="V11" s="460"/>
      <c r="W11" s="462"/>
      <c r="X11" s="462"/>
      <c r="Y11" s="462"/>
      <c r="Z11" s="462"/>
      <c r="AA11" s="463"/>
      <c r="AB11" s="460"/>
      <c r="AC11" s="462"/>
      <c r="AD11" s="462"/>
      <c r="AE11" s="462"/>
      <c r="AF11" s="462"/>
      <c r="AG11" s="462"/>
      <c r="AH11" s="462"/>
      <c r="AI11" s="462"/>
      <c r="AJ11" s="462"/>
      <c r="AK11" s="462"/>
      <c r="AL11" s="462"/>
      <c r="AM11" s="462"/>
      <c r="AN11" s="462"/>
      <c r="AO11" s="461"/>
      <c r="AP11" s="460"/>
      <c r="AQ11" s="462"/>
      <c r="AR11" s="462"/>
      <c r="AS11" s="462"/>
      <c r="AT11" s="462"/>
      <c r="AU11" s="463"/>
      <c r="AV11" s="361"/>
    </row>
    <row r="12" spans="1:48" x14ac:dyDescent="0.3">
      <c r="B12" s="17"/>
      <c r="C12" s="18"/>
      <c r="D12" s="21"/>
      <c r="E12" s="21"/>
      <c r="F12" s="21"/>
      <c r="G12" s="368"/>
      <c r="H12" s="453"/>
      <c r="I12" s="459"/>
      <c r="J12" s="18"/>
      <c r="K12" s="18"/>
      <c r="L12" s="18"/>
      <c r="M12" s="18"/>
      <c r="N12" s="18"/>
      <c r="O12" s="21"/>
      <c r="P12" s="21"/>
      <c r="Q12" s="21"/>
      <c r="R12" s="21"/>
      <c r="S12" s="21"/>
      <c r="T12" s="460"/>
      <c r="U12" s="461"/>
      <c r="V12" s="460"/>
      <c r="W12" s="462"/>
      <c r="X12" s="462"/>
      <c r="Y12" s="462"/>
      <c r="Z12" s="462"/>
      <c r="AA12" s="463"/>
      <c r="AB12" s="460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1"/>
      <c r="AP12" s="460"/>
      <c r="AQ12" s="462"/>
      <c r="AR12" s="462"/>
      <c r="AS12" s="462"/>
      <c r="AT12" s="462"/>
      <c r="AU12" s="463"/>
      <c r="AV12" s="361"/>
    </row>
    <row r="13" spans="1:48" x14ac:dyDescent="0.3">
      <c r="B13" s="17"/>
      <c r="C13" s="18"/>
      <c r="D13" s="21"/>
      <c r="E13" s="21"/>
      <c r="F13" s="21"/>
      <c r="G13" s="368"/>
      <c r="H13" s="453"/>
      <c r="I13" s="459"/>
      <c r="J13" s="18"/>
      <c r="K13" s="18"/>
      <c r="L13" s="18"/>
      <c r="M13" s="18"/>
      <c r="N13" s="18"/>
      <c r="O13" s="21"/>
      <c r="P13" s="21"/>
      <c r="Q13" s="21"/>
      <c r="R13" s="21"/>
      <c r="S13" s="21"/>
      <c r="T13" s="460"/>
      <c r="U13" s="461"/>
      <c r="V13" s="460"/>
      <c r="W13" s="462"/>
      <c r="X13" s="462"/>
      <c r="Y13" s="462"/>
      <c r="Z13" s="462"/>
      <c r="AA13" s="463"/>
      <c r="AB13" s="460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1"/>
      <c r="AP13" s="460"/>
      <c r="AQ13" s="462"/>
      <c r="AR13" s="462"/>
      <c r="AS13" s="462"/>
      <c r="AT13" s="462"/>
      <c r="AU13" s="463"/>
      <c r="AV13" s="361"/>
    </row>
    <row r="14" spans="1:48" x14ac:dyDescent="0.3">
      <c r="B14" s="17"/>
      <c r="C14" s="18"/>
      <c r="D14" s="21"/>
      <c r="E14" s="21"/>
      <c r="F14" s="21"/>
      <c r="G14" s="368"/>
      <c r="H14" s="453"/>
      <c r="I14" s="459"/>
      <c r="J14" s="18"/>
      <c r="K14" s="18"/>
      <c r="L14" s="18"/>
      <c r="M14" s="18"/>
      <c r="N14" s="18"/>
      <c r="O14" s="21"/>
      <c r="P14" s="21"/>
      <c r="Q14" s="21"/>
      <c r="R14" s="21"/>
      <c r="S14" s="21"/>
      <c r="T14" s="460"/>
      <c r="U14" s="461"/>
      <c r="V14" s="460"/>
      <c r="W14" s="462"/>
      <c r="X14" s="462"/>
      <c r="Y14" s="462"/>
      <c r="Z14" s="462"/>
      <c r="AA14" s="463"/>
      <c r="AB14" s="460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2"/>
      <c r="AO14" s="461"/>
      <c r="AP14" s="460"/>
      <c r="AQ14" s="462"/>
      <c r="AR14" s="462"/>
      <c r="AS14" s="462"/>
      <c r="AT14" s="462"/>
      <c r="AU14" s="463"/>
      <c r="AV14" s="361"/>
    </row>
    <row r="15" spans="1:48" ht="15.75" thickBot="1" x14ac:dyDescent="0.35">
      <c r="B15" s="17"/>
      <c r="C15" s="18"/>
      <c r="D15" s="21"/>
      <c r="E15" s="21"/>
      <c r="F15" s="21"/>
      <c r="G15" s="368"/>
      <c r="H15" s="453"/>
      <c r="I15" s="459"/>
      <c r="J15" s="18"/>
      <c r="K15" s="18"/>
      <c r="L15" s="18"/>
      <c r="M15" s="18"/>
      <c r="N15" s="18"/>
      <c r="O15" s="21"/>
      <c r="P15" s="21"/>
      <c r="Q15" s="21"/>
      <c r="R15" s="21"/>
      <c r="S15" s="21"/>
      <c r="T15" s="464"/>
      <c r="U15" s="465"/>
      <c r="V15" s="464"/>
      <c r="W15" s="466"/>
      <c r="X15" s="466"/>
      <c r="Y15" s="466"/>
      <c r="Z15" s="466"/>
      <c r="AA15" s="467"/>
      <c r="AB15" s="464"/>
      <c r="AC15" s="466"/>
      <c r="AD15" s="466"/>
      <c r="AE15" s="466"/>
      <c r="AF15" s="466"/>
      <c r="AG15" s="466"/>
      <c r="AH15" s="466"/>
      <c r="AI15" s="466"/>
      <c r="AJ15" s="466"/>
      <c r="AK15" s="466"/>
      <c r="AL15" s="466"/>
      <c r="AM15" s="466"/>
      <c r="AN15" s="466"/>
      <c r="AO15" s="465"/>
      <c r="AP15" s="464"/>
      <c r="AQ15" s="466"/>
      <c r="AR15" s="466"/>
      <c r="AS15" s="466"/>
      <c r="AT15" s="466"/>
      <c r="AU15" s="467"/>
      <c r="AV15" s="361"/>
    </row>
    <row r="16" spans="1:48" s="327" customFormat="1" ht="20.25" customHeight="1" thickBot="1" x14ac:dyDescent="0.35">
      <c r="A16" s="316"/>
      <c r="B16" s="1865" t="s">
        <v>278</v>
      </c>
      <c r="C16" s="1866"/>
      <c r="D16" s="1866"/>
      <c r="E16" s="1866"/>
      <c r="F16" s="1866"/>
      <c r="G16" s="1866"/>
      <c r="H16" s="1866"/>
      <c r="I16" s="1866"/>
      <c r="J16" s="1866"/>
      <c r="K16" s="1866"/>
      <c r="L16" s="1866"/>
      <c r="M16" s="1866"/>
      <c r="N16" s="1866"/>
      <c r="O16" s="1866"/>
      <c r="P16" s="1866"/>
      <c r="Q16" s="1866"/>
      <c r="R16" s="1866"/>
      <c r="S16" s="1866"/>
      <c r="T16" s="1519"/>
      <c r="U16" s="1519"/>
      <c r="V16" s="1519"/>
      <c r="W16" s="1519"/>
      <c r="X16" s="1519"/>
      <c r="Y16" s="1519"/>
      <c r="Z16" s="1519"/>
      <c r="AA16" s="1519"/>
      <c r="AB16" s="1519"/>
      <c r="AC16" s="1519"/>
      <c r="AD16" s="1519"/>
      <c r="AE16" s="1519"/>
      <c r="AF16" s="1519"/>
      <c r="AG16" s="1519"/>
      <c r="AH16" s="1519"/>
      <c r="AI16" s="1519"/>
      <c r="AJ16" s="1519"/>
      <c r="AK16" s="1519"/>
      <c r="AL16" s="1519"/>
      <c r="AM16" s="1519"/>
      <c r="AN16" s="1519"/>
      <c r="AO16" s="1519"/>
      <c r="AP16" s="1519"/>
      <c r="AQ16" s="1519"/>
      <c r="AR16" s="1519"/>
      <c r="AS16" s="1519"/>
      <c r="AT16" s="1519"/>
      <c r="AU16" s="1519"/>
      <c r="AV16" s="1291"/>
    </row>
    <row r="17" spans="1:49" x14ac:dyDescent="0.3">
      <c r="B17" s="17"/>
      <c r="C17" s="18"/>
      <c r="D17" s="21"/>
      <c r="E17" s="21"/>
      <c r="F17" s="21"/>
      <c r="G17" s="368"/>
      <c r="H17" s="453"/>
      <c r="I17" s="459"/>
      <c r="J17" s="18"/>
      <c r="K17" s="18"/>
      <c r="L17" s="18"/>
      <c r="M17" s="18"/>
      <c r="N17" s="18"/>
      <c r="O17" s="21"/>
      <c r="P17" s="21"/>
      <c r="Q17" s="21"/>
      <c r="R17" s="21"/>
      <c r="S17" s="21"/>
      <c r="T17" s="455"/>
      <c r="U17" s="456"/>
      <c r="V17" s="455"/>
      <c r="W17" s="457"/>
      <c r="X17" s="457"/>
      <c r="Y17" s="457"/>
      <c r="Z17" s="457"/>
      <c r="AA17" s="458"/>
      <c r="AB17" s="455"/>
      <c r="AC17" s="457"/>
      <c r="AD17" s="457"/>
      <c r="AE17" s="457"/>
      <c r="AF17" s="457"/>
      <c r="AG17" s="457"/>
      <c r="AH17" s="457"/>
      <c r="AI17" s="457"/>
      <c r="AJ17" s="457"/>
      <c r="AK17" s="457"/>
      <c r="AL17" s="457"/>
      <c r="AM17" s="457"/>
      <c r="AN17" s="457"/>
      <c r="AO17" s="458"/>
      <c r="AP17" s="455"/>
      <c r="AQ17" s="457"/>
      <c r="AR17" s="457"/>
      <c r="AS17" s="457"/>
      <c r="AT17" s="457"/>
      <c r="AU17" s="458"/>
      <c r="AV17" s="361"/>
    </row>
    <row r="18" spans="1:49" x14ac:dyDescent="0.3">
      <c r="B18" s="17"/>
      <c r="C18" s="18"/>
      <c r="D18" s="21"/>
      <c r="E18" s="21"/>
      <c r="F18" s="21"/>
      <c r="G18" s="368"/>
      <c r="H18" s="453"/>
      <c r="I18" s="459"/>
      <c r="J18" s="18"/>
      <c r="K18" s="18"/>
      <c r="L18" s="18"/>
      <c r="M18" s="18"/>
      <c r="N18" s="18"/>
      <c r="O18" s="21"/>
      <c r="P18" s="21"/>
      <c r="Q18" s="21"/>
      <c r="R18" s="21"/>
      <c r="S18" s="21"/>
      <c r="T18" s="460"/>
      <c r="U18" s="461"/>
      <c r="V18" s="460"/>
      <c r="W18" s="462"/>
      <c r="X18" s="462"/>
      <c r="Y18" s="462"/>
      <c r="Z18" s="462"/>
      <c r="AA18" s="463"/>
      <c r="AB18" s="460"/>
      <c r="AC18" s="462"/>
      <c r="AD18" s="462"/>
      <c r="AE18" s="462"/>
      <c r="AF18" s="462"/>
      <c r="AG18" s="462"/>
      <c r="AH18" s="462"/>
      <c r="AI18" s="462"/>
      <c r="AJ18" s="462"/>
      <c r="AK18" s="462"/>
      <c r="AL18" s="462"/>
      <c r="AM18" s="462"/>
      <c r="AN18" s="462"/>
      <c r="AO18" s="463"/>
      <c r="AP18" s="460"/>
      <c r="AQ18" s="462"/>
      <c r="AR18" s="462"/>
      <c r="AS18" s="462"/>
      <c r="AT18" s="462"/>
      <c r="AU18" s="463"/>
      <c r="AV18" s="361"/>
    </row>
    <row r="19" spans="1:49" x14ac:dyDescent="0.3">
      <c r="B19" s="17"/>
      <c r="C19" s="18"/>
      <c r="D19" s="21"/>
      <c r="E19" s="21"/>
      <c r="F19" s="21"/>
      <c r="G19" s="368"/>
      <c r="H19" s="453"/>
      <c r="I19" s="459"/>
      <c r="J19" s="18"/>
      <c r="K19" s="18"/>
      <c r="L19" s="18"/>
      <c r="M19" s="18"/>
      <c r="N19" s="18"/>
      <c r="O19" s="21"/>
      <c r="P19" s="21"/>
      <c r="Q19" s="21"/>
      <c r="R19" s="21"/>
      <c r="S19" s="21"/>
      <c r="T19" s="460"/>
      <c r="U19" s="461"/>
      <c r="V19" s="460"/>
      <c r="W19" s="462"/>
      <c r="X19" s="462"/>
      <c r="Y19" s="462"/>
      <c r="Z19" s="462"/>
      <c r="AA19" s="463"/>
      <c r="AB19" s="460"/>
      <c r="AC19" s="462"/>
      <c r="AD19" s="462"/>
      <c r="AE19" s="462"/>
      <c r="AF19" s="462"/>
      <c r="AG19" s="462"/>
      <c r="AH19" s="462"/>
      <c r="AI19" s="462"/>
      <c r="AJ19" s="462"/>
      <c r="AK19" s="462"/>
      <c r="AL19" s="462"/>
      <c r="AM19" s="462"/>
      <c r="AN19" s="462"/>
      <c r="AO19" s="463"/>
      <c r="AP19" s="460"/>
      <c r="AQ19" s="462"/>
      <c r="AR19" s="462"/>
      <c r="AS19" s="462"/>
      <c r="AT19" s="462"/>
      <c r="AU19" s="463"/>
      <c r="AV19" s="361"/>
    </row>
    <row r="20" spans="1:49" x14ac:dyDescent="0.3">
      <c r="B20" s="17"/>
      <c r="C20" s="18"/>
      <c r="D20" s="21"/>
      <c r="E20" s="21"/>
      <c r="F20" s="21"/>
      <c r="G20" s="368"/>
      <c r="H20" s="453"/>
      <c r="I20" s="459"/>
      <c r="J20" s="18"/>
      <c r="K20" s="18"/>
      <c r="L20" s="18"/>
      <c r="M20" s="18"/>
      <c r="N20" s="18"/>
      <c r="O20" s="21"/>
      <c r="P20" s="21"/>
      <c r="Q20" s="21"/>
      <c r="R20" s="21"/>
      <c r="S20" s="21"/>
      <c r="T20" s="460"/>
      <c r="U20" s="461"/>
      <c r="V20" s="460"/>
      <c r="W20" s="462"/>
      <c r="X20" s="462"/>
      <c r="Y20" s="462"/>
      <c r="Z20" s="462"/>
      <c r="AA20" s="463"/>
      <c r="AB20" s="460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3"/>
      <c r="AP20" s="460"/>
      <c r="AQ20" s="462"/>
      <c r="AR20" s="462"/>
      <c r="AS20" s="462"/>
      <c r="AT20" s="462"/>
      <c r="AU20" s="463"/>
      <c r="AV20" s="361"/>
    </row>
    <row r="21" spans="1:49" ht="15.75" thickBot="1" x14ac:dyDescent="0.35">
      <c r="B21" s="17"/>
      <c r="C21" s="18"/>
      <c r="D21" s="21"/>
      <c r="E21" s="21"/>
      <c r="F21" s="21"/>
      <c r="G21" s="368"/>
      <c r="H21" s="453"/>
      <c r="I21" s="459"/>
      <c r="J21" s="18"/>
      <c r="K21" s="18"/>
      <c r="L21" s="18"/>
      <c r="M21" s="18"/>
      <c r="N21" s="18"/>
      <c r="O21" s="21"/>
      <c r="P21" s="21"/>
      <c r="Q21" s="21"/>
      <c r="R21" s="21"/>
      <c r="S21" s="21"/>
      <c r="T21" s="464"/>
      <c r="U21" s="465"/>
      <c r="V21" s="464"/>
      <c r="W21" s="466"/>
      <c r="X21" s="466"/>
      <c r="Y21" s="466"/>
      <c r="Z21" s="466"/>
      <c r="AA21" s="467"/>
      <c r="AB21" s="464"/>
      <c r="AC21" s="466"/>
      <c r="AD21" s="466"/>
      <c r="AE21" s="466"/>
      <c r="AF21" s="466"/>
      <c r="AG21" s="466"/>
      <c r="AH21" s="466"/>
      <c r="AI21" s="466"/>
      <c r="AJ21" s="466"/>
      <c r="AK21" s="466"/>
      <c r="AL21" s="466"/>
      <c r="AM21" s="466"/>
      <c r="AN21" s="466"/>
      <c r="AO21" s="467"/>
      <c r="AP21" s="464"/>
      <c r="AQ21" s="466"/>
      <c r="AR21" s="466"/>
      <c r="AS21" s="466"/>
      <c r="AT21" s="466"/>
      <c r="AU21" s="467"/>
      <c r="AV21" s="361"/>
    </row>
    <row r="22" spans="1:49" s="327" customFormat="1" ht="20.25" customHeight="1" thickBot="1" x14ac:dyDescent="0.35">
      <c r="A22" s="316"/>
      <c r="B22" s="1865" t="s">
        <v>278</v>
      </c>
      <c r="C22" s="1866"/>
      <c r="D22" s="1866"/>
      <c r="E22" s="1866"/>
      <c r="F22" s="1866"/>
      <c r="G22" s="1866"/>
      <c r="H22" s="1866"/>
      <c r="I22" s="1866"/>
      <c r="J22" s="1866"/>
      <c r="K22" s="1866"/>
      <c r="L22" s="1866"/>
      <c r="M22" s="1866"/>
      <c r="N22" s="1866"/>
      <c r="O22" s="1866"/>
      <c r="P22" s="1866"/>
      <c r="Q22" s="1866"/>
      <c r="R22" s="1866"/>
      <c r="S22" s="1866"/>
      <c r="T22" s="1519"/>
      <c r="U22" s="1519"/>
      <c r="V22" s="1519"/>
      <c r="W22" s="1519"/>
      <c r="X22" s="1519"/>
      <c r="Y22" s="1519"/>
      <c r="Z22" s="1519"/>
      <c r="AA22" s="1519"/>
      <c r="AB22" s="1519"/>
      <c r="AC22" s="1519"/>
      <c r="AD22" s="1519"/>
      <c r="AE22" s="1519"/>
      <c r="AF22" s="1519"/>
      <c r="AG22" s="1519"/>
      <c r="AH22" s="1519"/>
      <c r="AI22" s="1519"/>
      <c r="AJ22" s="1519"/>
      <c r="AK22" s="1519"/>
      <c r="AL22" s="1519"/>
      <c r="AM22" s="1519"/>
      <c r="AN22" s="1519"/>
      <c r="AO22" s="1519"/>
      <c r="AP22" s="1519"/>
      <c r="AQ22" s="1519"/>
      <c r="AR22" s="1519"/>
      <c r="AS22" s="1519"/>
      <c r="AT22" s="1519"/>
      <c r="AU22" s="1519"/>
      <c r="AV22" s="1291"/>
    </row>
    <row r="23" spans="1:49" x14ac:dyDescent="0.3">
      <c r="B23" s="17"/>
      <c r="C23" s="18"/>
      <c r="D23" s="21"/>
      <c r="E23" s="21"/>
      <c r="F23" s="21"/>
      <c r="G23" s="368"/>
      <c r="H23" s="453"/>
      <c r="I23" s="459"/>
      <c r="J23" s="18"/>
      <c r="K23" s="18"/>
      <c r="L23" s="18"/>
      <c r="M23" s="18"/>
      <c r="N23" s="18"/>
      <c r="O23" s="21"/>
      <c r="P23" s="21"/>
      <c r="Q23" s="21"/>
      <c r="R23" s="21"/>
      <c r="S23" s="21"/>
      <c r="T23" s="455"/>
      <c r="U23" s="456"/>
      <c r="V23" s="455"/>
      <c r="W23" s="457"/>
      <c r="X23" s="457"/>
      <c r="Y23" s="457"/>
      <c r="Z23" s="457"/>
      <c r="AA23" s="458"/>
      <c r="AB23" s="455"/>
      <c r="AC23" s="457"/>
      <c r="AD23" s="457"/>
      <c r="AE23" s="457"/>
      <c r="AF23" s="457"/>
      <c r="AG23" s="457"/>
      <c r="AH23" s="457"/>
      <c r="AI23" s="457"/>
      <c r="AJ23" s="457"/>
      <c r="AK23" s="457"/>
      <c r="AL23" s="457"/>
      <c r="AM23" s="457"/>
      <c r="AN23" s="457"/>
      <c r="AO23" s="458"/>
      <c r="AP23" s="455"/>
      <c r="AQ23" s="457"/>
      <c r="AR23" s="457"/>
      <c r="AS23" s="457"/>
      <c r="AT23" s="457"/>
      <c r="AU23" s="458"/>
      <c r="AV23" s="361"/>
    </row>
    <row r="24" spans="1:49" x14ac:dyDescent="0.3">
      <c r="B24" s="17"/>
      <c r="C24" s="18"/>
      <c r="D24" s="21"/>
      <c r="E24" s="21"/>
      <c r="F24" s="21"/>
      <c r="G24" s="368"/>
      <c r="H24" s="453"/>
      <c r="I24" s="459"/>
      <c r="J24" s="18"/>
      <c r="K24" s="18"/>
      <c r="L24" s="18"/>
      <c r="M24" s="18"/>
      <c r="N24" s="18"/>
      <c r="O24" s="21"/>
      <c r="P24" s="21"/>
      <c r="Q24" s="21"/>
      <c r="R24" s="21"/>
      <c r="S24" s="21"/>
      <c r="T24" s="460"/>
      <c r="U24" s="461"/>
      <c r="V24" s="460"/>
      <c r="W24" s="462"/>
      <c r="X24" s="462"/>
      <c r="Y24" s="462"/>
      <c r="Z24" s="462"/>
      <c r="AA24" s="463"/>
      <c r="AB24" s="460"/>
      <c r="AC24" s="462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3"/>
      <c r="AP24" s="460"/>
      <c r="AQ24" s="462"/>
      <c r="AR24" s="462"/>
      <c r="AS24" s="462"/>
      <c r="AT24" s="462"/>
      <c r="AU24" s="463"/>
      <c r="AV24" s="361"/>
    </row>
    <row r="25" spans="1:49" x14ac:dyDescent="0.3">
      <c r="B25" s="17"/>
      <c r="C25" s="18"/>
      <c r="D25" s="21"/>
      <c r="E25" s="21"/>
      <c r="F25" s="21"/>
      <c r="G25" s="368"/>
      <c r="H25" s="453"/>
      <c r="I25" s="459"/>
      <c r="J25" s="18"/>
      <c r="K25" s="18"/>
      <c r="L25" s="18"/>
      <c r="M25" s="18"/>
      <c r="N25" s="18"/>
      <c r="O25" s="21"/>
      <c r="P25" s="21"/>
      <c r="Q25" s="21"/>
      <c r="R25" s="21"/>
      <c r="S25" s="21"/>
      <c r="T25" s="460"/>
      <c r="U25" s="461"/>
      <c r="V25" s="460"/>
      <c r="W25" s="462"/>
      <c r="X25" s="462"/>
      <c r="Y25" s="462"/>
      <c r="Z25" s="462"/>
      <c r="AA25" s="463"/>
      <c r="AB25" s="460"/>
      <c r="AC25" s="462"/>
      <c r="AD25" s="462"/>
      <c r="AE25" s="462"/>
      <c r="AF25" s="462"/>
      <c r="AG25" s="462"/>
      <c r="AH25" s="462"/>
      <c r="AI25" s="462"/>
      <c r="AJ25" s="462"/>
      <c r="AK25" s="462"/>
      <c r="AL25" s="462"/>
      <c r="AM25" s="462"/>
      <c r="AN25" s="462"/>
      <c r="AO25" s="463"/>
      <c r="AP25" s="460"/>
      <c r="AQ25" s="462"/>
      <c r="AR25" s="462"/>
      <c r="AS25" s="462"/>
      <c r="AT25" s="462"/>
      <c r="AU25" s="463"/>
      <c r="AV25" s="361"/>
    </row>
    <row r="26" spans="1:49" x14ac:dyDescent="0.3">
      <c r="B26" s="35"/>
      <c r="C26" s="36"/>
      <c r="D26" s="39"/>
      <c r="E26" s="39"/>
      <c r="F26" s="39"/>
      <c r="G26" s="355"/>
      <c r="H26" s="468"/>
      <c r="I26" s="469"/>
      <c r="J26" s="36"/>
      <c r="K26" s="36"/>
      <c r="L26" s="36"/>
      <c r="M26" s="36"/>
      <c r="N26" s="36"/>
      <c r="O26" s="39"/>
      <c r="P26" s="39"/>
      <c r="Q26" s="39"/>
      <c r="R26" s="39"/>
      <c r="S26" s="39"/>
      <c r="T26" s="460"/>
      <c r="U26" s="461"/>
      <c r="V26" s="460"/>
      <c r="W26" s="462"/>
      <c r="X26" s="462"/>
      <c r="Y26" s="462"/>
      <c r="Z26" s="462"/>
      <c r="AA26" s="463"/>
      <c r="AB26" s="460"/>
      <c r="AC26" s="462"/>
      <c r="AD26" s="462"/>
      <c r="AE26" s="462"/>
      <c r="AF26" s="462"/>
      <c r="AG26" s="462"/>
      <c r="AH26" s="462"/>
      <c r="AI26" s="462"/>
      <c r="AJ26" s="462"/>
      <c r="AK26" s="462"/>
      <c r="AL26" s="462"/>
      <c r="AM26" s="462"/>
      <c r="AN26" s="462"/>
      <c r="AO26" s="463"/>
      <c r="AP26" s="460"/>
      <c r="AQ26" s="462"/>
      <c r="AR26" s="462"/>
      <c r="AS26" s="462"/>
      <c r="AT26" s="462"/>
      <c r="AU26" s="463"/>
      <c r="AV26" s="470"/>
    </row>
    <row r="27" spans="1:49" ht="15.75" thickBot="1" x14ac:dyDescent="0.35">
      <c r="B27" s="471"/>
      <c r="C27" s="373"/>
      <c r="D27" s="472"/>
      <c r="E27" s="472"/>
      <c r="F27" s="472"/>
      <c r="G27" s="473"/>
      <c r="H27" s="474"/>
      <c r="I27" s="475"/>
      <c r="J27" s="373"/>
      <c r="K27" s="373"/>
      <c r="L27" s="373"/>
      <c r="M27" s="373"/>
      <c r="N27" s="373"/>
      <c r="O27" s="472"/>
      <c r="P27" s="472"/>
      <c r="Q27" s="472"/>
      <c r="R27" s="472"/>
      <c r="S27" s="472"/>
      <c r="T27" s="464"/>
      <c r="U27" s="465"/>
      <c r="V27" s="464"/>
      <c r="W27" s="466"/>
      <c r="X27" s="466"/>
      <c r="Y27" s="466"/>
      <c r="Z27" s="466"/>
      <c r="AA27" s="467"/>
      <c r="AB27" s="464"/>
      <c r="AC27" s="466"/>
      <c r="AD27" s="466"/>
      <c r="AE27" s="466"/>
      <c r="AF27" s="466"/>
      <c r="AG27" s="466"/>
      <c r="AH27" s="466"/>
      <c r="AI27" s="466"/>
      <c r="AJ27" s="466"/>
      <c r="AK27" s="466"/>
      <c r="AL27" s="466"/>
      <c r="AM27" s="466"/>
      <c r="AN27" s="466"/>
      <c r="AO27" s="467"/>
      <c r="AP27" s="464"/>
      <c r="AQ27" s="466"/>
      <c r="AR27" s="466"/>
      <c r="AS27" s="466"/>
      <c r="AT27" s="466"/>
      <c r="AU27" s="467"/>
      <c r="AV27" s="476"/>
    </row>
    <row r="28" spans="1:49" ht="18.75" thickBot="1" x14ac:dyDescent="0.4">
      <c r="B28" s="771" t="s">
        <v>66</v>
      </c>
      <c r="C28" s="710"/>
      <c r="D28" s="710"/>
      <c r="E28" s="710"/>
      <c r="F28" s="710"/>
      <c r="G28" s="710"/>
      <c r="H28" s="710"/>
      <c r="I28" s="710"/>
      <c r="J28" s="710"/>
      <c r="K28" s="710"/>
      <c r="L28" s="710"/>
      <c r="M28" s="710"/>
      <c r="N28" s="710"/>
      <c r="O28" s="710"/>
      <c r="P28" s="710"/>
      <c r="Q28" s="710"/>
      <c r="R28" s="710"/>
      <c r="S28" s="71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772"/>
      <c r="AW28" s="200"/>
    </row>
    <row r="29" spans="1:49" ht="20.25" thickBot="1" x14ac:dyDescent="0.45">
      <c r="B29" s="1755" t="s">
        <v>442</v>
      </c>
      <c r="C29" s="1877"/>
      <c r="D29" s="1877"/>
      <c r="E29" s="1877"/>
      <c r="F29" s="1877"/>
      <c r="G29" s="1878"/>
      <c r="H29" s="640"/>
      <c r="I29" s="640"/>
      <c r="J29" s="640"/>
      <c r="K29" s="680"/>
      <c r="L29" s="680"/>
      <c r="M29" s="680"/>
      <c r="N29" s="680"/>
      <c r="O29" s="680"/>
      <c r="P29" s="1097"/>
      <c r="Q29" s="1097"/>
      <c r="R29" s="1097"/>
      <c r="S29" s="1309" t="s">
        <v>463</v>
      </c>
      <c r="T29" s="1520"/>
      <c r="U29" s="1521"/>
      <c r="V29" s="1098">
        <v>60</v>
      </c>
      <c r="W29" s="684">
        <v>200</v>
      </c>
      <c r="X29" s="684">
        <v>200</v>
      </c>
      <c r="Y29" s="684">
        <v>200</v>
      </c>
      <c r="Z29" s="684">
        <v>300</v>
      </c>
      <c r="AA29" s="1099">
        <v>300</v>
      </c>
      <c r="AB29" s="1522"/>
      <c r="AC29" s="1523"/>
      <c r="AD29" s="1523"/>
      <c r="AE29" s="1523"/>
      <c r="AF29" s="1523"/>
      <c r="AG29" s="1523"/>
      <c r="AH29" s="1523"/>
      <c r="AI29" s="1523"/>
      <c r="AJ29" s="1523"/>
      <c r="AK29" s="1523"/>
      <c r="AL29" s="1523"/>
      <c r="AM29" s="1523"/>
      <c r="AN29" s="1523"/>
      <c r="AO29" s="1524"/>
      <c r="AP29" s="1100">
        <v>10</v>
      </c>
      <c r="AQ29" s="1101">
        <v>700</v>
      </c>
      <c r="AR29" s="1101">
        <v>300</v>
      </c>
      <c r="AS29" s="1101">
        <v>500</v>
      </c>
      <c r="AT29" s="1101">
        <v>300</v>
      </c>
      <c r="AU29" s="1093">
        <v>60</v>
      </c>
      <c r="AV29" s="1554"/>
      <c r="AW29" s="200"/>
    </row>
    <row r="30" spans="1:49" ht="19.5" outlineLevel="1" x14ac:dyDescent="0.4">
      <c r="B30" s="1890"/>
      <c r="C30" s="1891"/>
      <c r="D30" s="1891"/>
      <c r="E30" s="1891"/>
      <c r="F30" s="1891"/>
      <c r="G30" s="1892"/>
      <c r="H30" s="1890"/>
      <c r="I30" s="1891"/>
      <c r="J30" s="1891"/>
      <c r="K30" s="1905"/>
      <c r="L30" s="1904"/>
      <c r="M30" s="1891"/>
      <c r="N30" s="1905"/>
      <c r="O30" s="1879" t="s">
        <v>472</v>
      </c>
      <c r="P30" s="1880"/>
      <c r="Q30" s="1880"/>
      <c r="R30" s="1880"/>
      <c r="S30" s="1881"/>
      <c r="T30" s="1102"/>
      <c r="U30" s="1103"/>
      <c r="V30" s="234">
        <v>120</v>
      </c>
      <c r="W30" s="235">
        <v>400</v>
      </c>
      <c r="X30" s="235">
        <v>400</v>
      </c>
      <c r="Y30" s="235">
        <v>400</v>
      </c>
      <c r="Z30" s="235">
        <v>600</v>
      </c>
      <c r="AA30" s="236">
        <v>600</v>
      </c>
      <c r="AB30" s="1104"/>
      <c r="AC30" s="1105"/>
      <c r="AD30" s="1105"/>
      <c r="AE30" s="1105"/>
      <c r="AF30" s="1105"/>
      <c r="AG30" s="1105"/>
      <c r="AH30" s="1105"/>
      <c r="AI30" s="1105"/>
      <c r="AJ30" s="1105"/>
      <c r="AK30" s="1105"/>
      <c r="AL30" s="1105"/>
      <c r="AM30" s="1105"/>
      <c r="AN30" s="1105"/>
      <c r="AO30" s="1106"/>
      <c r="AP30" s="1107">
        <v>40</v>
      </c>
      <c r="AQ30" s="1108">
        <v>5850</v>
      </c>
      <c r="AR30" s="1108">
        <v>1520</v>
      </c>
      <c r="AS30" s="1108">
        <v>2175</v>
      </c>
      <c r="AT30" s="1108">
        <v>1235</v>
      </c>
      <c r="AU30" s="1109">
        <v>410</v>
      </c>
      <c r="AV30" s="193"/>
      <c r="AW30" s="1084"/>
    </row>
    <row r="31" spans="1:49" ht="19.5" outlineLevel="1" x14ac:dyDescent="0.4">
      <c r="B31" s="1893"/>
      <c r="C31" s="1894"/>
      <c r="D31" s="1894"/>
      <c r="E31" s="1894"/>
      <c r="F31" s="1894"/>
      <c r="G31" s="1895"/>
      <c r="H31" s="1906"/>
      <c r="I31" s="1902"/>
      <c r="J31" s="1902"/>
      <c r="K31" s="1903"/>
      <c r="L31" s="1901"/>
      <c r="M31" s="1902"/>
      <c r="N31" s="1903"/>
      <c r="O31" s="1882" t="s">
        <v>597</v>
      </c>
      <c r="P31" s="1835"/>
      <c r="Q31" s="1835"/>
      <c r="R31" s="1835"/>
      <c r="S31" s="1883"/>
      <c r="T31" s="1113"/>
      <c r="U31" s="1114"/>
      <c r="V31" s="239"/>
      <c r="W31" s="240"/>
      <c r="X31" s="240"/>
      <c r="Y31" s="240"/>
      <c r="Z31" s="240"/>
      <c r="AA31" s="241"/>
      <c r="AB31" s="292">
        <v>8464</v>
      </c>
      <c r="AC31" s="240">
        <v>5578</v>
      </c>
      <c r="AD31" s="240">
        <v>189.7</v>
      </c>
      <c r="AE31" s="240">
        <v>126.7</v>
      </c>
      <c r="AF31" s="240">
        <v>29.12</v>
      </c>
      <c r="AG31" s="240">
        <v>21.76</v>
      </c>
      <c r="AH31" s="240">
        <v>0.2175</v>
      </c>
      <c r="AI31" s="240">
        <v>255.4</v>
      </c>
      <c r="AJ31" s="240">
        <v>19770</v>
      </c>
      <c r="AK31" s="240">
        <v>6294</v>
      </c>
      <c r="AL31" s="240">
        <v>21360</v>
      </c>
      <c r="AM31" s="240">
        <v>55060</v>
      </c>
      <c r="AN31" s="240">
        <v>105900</v>
      </c>
      <c r="AO31" s="241">
        <v>916000</v>
      </c>
      <c r="AP31" s="239">
        <v>255.4</v>
      </c>
      <c r="AQ31" s="240">
        <v>19770</v>
      </c>
      <c r="AR31" s="240">
        <v>517.79999999999995</v>
      </c>
      <c r="AS31" s="240">
        <v>7245</v>
      </c>
      <c r="AT31" s="240">
        <v>57510</v>
      </c>
      <c r="AU31" s="1115">
        <v>596.20000000000005</v>
      </c>
      <c r="AV31" s="202"/>
      <c r="AW31" s="1084"/>
    </row>
    <row r="32" spans="1:49" ht="16.5" customHeight="1" thickBot="1" x14ac:dyDescent="0.35">
      <c r="B32" s="1896"/>
      <c r="C32" s="1897"/>
      <c r="D32" s="1897"/>
      <c r="E32" s="1897"/>
      <c r="F32" s="1897"/>
      <c r="G32" s="1898"/>
      <c r="H32" s="1907"/>
      <c r="I32" s="1885"/>
      <c r="J32" s="1885"/>
      <c r="K32" s="1908"/>
      <c r="L32" s="1899"/>
      <c r="M32" s="1897"/>
      <c r="N32" s="1900"/>
      <c r="O32" s="1884"/>
      <c r="P32" s="1885"/>
      <c r="Q32" s="1885"/>
      <c r="R32" s="1885"/>
      <c r="S32" s="1886"/>
      <c r="T32" s="1117"/>
      <c r="U32" s="1118"/>
      <c r="V32" s="1122"/>
      <c r="W32" s="1120"/>
      <c r="X32" s="1120"/>
      <c r="Y32" s="1120"/>
      <c r="Z32" s="1120"/>
      <c r="AA32" s="1121"/>
      <c r="AB32" s="1119"/>
      <c r="AC32" s="1120"/>
      <c r="AD32" s="1120"/>
      <c r="AE32" s="1120"/>
      <c r="AF32" s="1120"/>
      <c r="AG32" s="1120"/>
      <c r="AH32" s="1120"/>
      <c r="AI32" s="1120"/>
      <c r="AJ32" s="1120"/>
      <c r="AK32" s="1120"/>
      <c r="AL32" s="1120"/>
      <c r="AM32" s="1120"/>
      <c r="AN32" s="1120"/>
      <c r="AO32" s="1121"/>
      <c r="AP32" s="1122"/>
      <c r="AQ32" s="1120"/>
      <c r="AR32" s="1120"/>
      <c r="AS32" s="1120"/>
      <c r="AT32" s="1120"/>
      <c r="AU32" s="1123"/>
      <c r="AV32" s="1544"/>
      <c r="AW32" s="1084"/>
    </row>
    <row r="33" spans="1:49" ht="20.25" customHeight="1" outlineLevel="1" thickBot="1" x14ac:dyDescent="0.35">
      <c r="B33" s="1887" t="s">
        <v>708</v>
      </c>
      <c r="C33" s="1888"/>
      <c r="D33" s="1888"/>
      <c r="E33" s="1888"/>
      <c r="F33" s="1888"/>
      <c r="G33" s="1889"/>
      <c r="H33" s="1910" t="s">
        <v>616</v>
      </c>
      <c r="I33" s="1911"/>
      <c r="J33" s="1911"/>
      <c r="K33" s="1912"/>
      <c r="L33" s="1909" t="s">
        <v>190</v>
      </c>
      <c r="M33" s="1735"/>
      <c r="N33" s="1735"/>
      <c r="O33" s="1913" t="s">
        <v>709</v>
      </c>
      <c r="P33" s="1914"/>
      <c r="Q33" s="1914"/>
      <c r="R33" s="1914"/>
      <c r="S33" s="1915"/>
      <c r="T33" s="1545">
        <f t="shared" ref="T33:AU33" si="0">INDEX(T$61:T$95,MATCH($L$33,$S$61:$S$95,0))</f>
        <v>6276.6318490000003</v>
      </c>
      <c r="U33" s="1546">
        <f t="shared" si="0"/>
        <v>4629.4418490000007</v>
      </c>
      <c r="V33" s="1547" t="str">
        <f t="shared" si="0"/>
        <v>-</v>
      </c>
      <c r="W33" s="1548" t="str">
        <f t="shared" si="0"/>
        <v>-</v>
      </c>
      <c r="X33" s="1548" t="str">
        <f t="shared" si="0"/>
        <v>-</v>
      </c>
      <c r="Y33" s="1548" t="str">
        <f t="shared" si="0"/>
        <v>-</v>
      </c>
      <c r="Z33" s="1548" t="str">
        <f t="shared" si="0"/>
        <v>-</v>
      </c>
      <c r="AA33" s="1549" t="str">
        <f t="shared" si="0"/>
        <v>-</v>
      </c>
      <c r="AB33" s="1550" t="str">
        <f t="shared" si="0"/>
        <v>-</v>
      </c>
      <c r="AC33" s="1551">
        <f t="shared" si="0"/>
        <v>35.36</v>
      </c>
      <c r="AD33" s="1551">
        <f t="shared" si="0"/>
        <v>43.83</v>
      </c>
      <c r="AE33" s="1551">
        <f t="shared" si="0"/>
        <v>19.7</v>
      </c>
      <c r="AF33" s="1551">
        <f t="shared" si="0"/>
        <v>0.44040000000000001</v>
      </c>
      <c r="AG33" s="1551">
        <f t="shared" si="0"/>
        <v>1.449E-3</v>
      </c>
      <c r="AH33" s="1548" t="str">
        <f t="shared" si="0"/>
        <v>-</v>
      </c>
      <c r="AI33" s="1548" t="str">
        <f t="shared" si="0"/>
        <v>-</v>
      </c>
      <c r="AJ33" s="1548" t="str">
        <f t="shared" si="0"/>
        <v>-</v>
      </c>
      <c r="AK33" s="1551">
        <f t="shared" si="0"/>
        <v>1568</v>
      </c>
      <c r="AL33" s="1551">
        <f t="shared" si="0"/>
        <v>871.7</v>
      </c>
      <c r="AM33" s="1551">
        <f t="shared" si="0"/>
        <v>3361</v>
      </c>
      <c r="AN33" s="1551">
        <f t="shared" si="0"/>
        <v>376.6</v>
      </c>
      <c r="AO33" s="1549" t="str">
        <f t="shared" si="0"/>
        <v>-</v>
      </c>
      <c r="AP33" s="1552">
        <f t="shared" si="0"/>
        <v>63.53</v>
      </c>
      <c r="AQ33" s="1551">
        <f t="shared" si="0"/>
        <v>4887</v>
      </c>
      <c r="AR33" s="1551">
        <f t="shared" si="0"/>
        <v>124.6</v>
      </c>
      <c r="AS33" s="1551">
        <f t="shared" si="0"/>
        <v>2020</v>
      </c>
      <c r="AT33" s="1551">
        <f t="shared" si="0"/>
        <v>15100</v>
      </c>
      <c r="AU33" s="1553">
        <f t="shared" si="0"/>
        <v>157.80000000000001</v>
      </c>
      <c r="AV33" s="1126"/>
      <c r="AW33" s="1084"/>
    </row>
    <row r="34" spans="1:49" ht="14.45" customHeight="1" x14ac:dyDescent="0.3">
      <c r="B34" s="711"/>
    </row>
    <row r="35" spans="1:49" s="713" customFormat="1" ht="13.5" customHeight="1" x14ac:dyDescent="0.2">
      <c r="A35" s="712"/>
      <c r="B35" s="712" t="s">
        <v>595</v>
      </c>
    </row>
    <row r="36" spans="1:49" s="713" customFormat="1" ht="13.5" customHeight="1" x14ac:dyDescent="0.2">
      <c r="A36" s="712"/>
      <c r="B36" s="713" t="s">
        <v>581</v>
      </c>
      <c r="H36" s="714"/>
      <c r="I36" s="714"/>
    </row>
    <row r="37" spans="1:49" s="713" customFormat="1" ht="13.5" customHeight="1" x14ac:dyDescent="0.3">
      <c r="A37" s="712"/>
      <c r="B37" s="181" t="s">
        <v>587</v>
      </c>
      <c r="H37" s="714"/>
      <c r="I37" s="714"/>
    </row>
    <row r="38" spans="1:49" s="713" customFormat="1" ht="13.15" customHeight="1" x14ac:dyDescent="0.3">
      <c r="A38" s="712"/>
      <c r="B38" s="181" t="s">
        <v>594</v>
      </c>
      <c r="H38" s="714"/>
      <c r="I38" s="714"/>
    </row>
    <row r="39" spans="1:49" s="713" customFormat="1" ht="13.5" hidden="1" customHeight="1" x14ac:dyDescent="0.3">
      <c r="A39" s="712"/>
      <c r="B39" s="181"/>
      <c r="H39" s="714"/>
      <c r="I39" s="714"/>
    </row>
    <row r="40" spans="1:49" s="713" customFormat="1" ht="13.5" hidden="1" customHeight="1" x14ac:dyDescent="0.3">
      <c r="A40" s="712"/>
      <c r="H40" s="714"/>
      <c r="I40" s="175" t="s">
        <v>255</v>
      </c>
    </row>
    <row r="41" spans="1:49" s="713" customFormat="1" ht="13.5" hidden="1" customHeight="1" x14ac:dyDescent="0.3">
      <c r="A41" s="712"/>
      <c r="H41" s="714"/>
      <c r="I41" s="175" t="s">
        <v>256</v>
      </c>
      <c r="K41" s="715" t="s">
        <v>232</v>
      </c>
    </row>
    <row r="42" spans="1:49" s="713" customFormat="1" ht="13.5" hidden="1" customHeight="1" x14ac:dyDescent="0.3">
      <c r="A42" s="712"/>
      <c r="C42" s="181"/>
      <c r="D42" s="181"/>
      <c r="E42" s="181"/>
      <c r="F42" s="181"/>
      <c r="H42" s="714"/>
      <c r="I42" s="175" t="s">
        <v>257</v>
      </c>
      <c r="L42" s="181" t="s">
        <v>186</v>
      </c>
      <c r="M42" s="181" t="s">
        <v>146</v>
      </c>
      <c r="N42" s="181" t="s">
        <v>229</v>
      </c>
      <c r="O42" s="181"/>
      <c r="P42" s="181"/>
      <c r="Q42" s="181" t="s">
        <v>64</v>
      </c>
      <c r="R42" s="181" t="s">
        <v>285</v>
      </c>
    </row>
    <row r="43" spans="1:49" s="713" customFormat="1" ht="13.5" hidden="1" customHeight="1" x14ac:dyDescent="0.3">
      <c r="A43" s="712"/>
      <c r="H43" s="714"/>
      <c r="I43" s="175" t="s">
        <v>258</v>
      </c>
      <c r="L43" s="181" t="s">
        <v>187</v>
      </c>
      <c r="M43" s="181" t="s">
        <v>184</v>
      </c>
      <c r="N43" s="181" t="s">
        <v>230</v>
      </c>
      <c r="O43" s="181"/>
      <c r="P43" s="181"/>
      <c r="Q43" s="181" t="s">
        <v>282</v>
      </c>
      <c r="R43" s="181" t="s">
        <v>286</v>
      </c>
    </row>
    <row r="44" spans="1:49" s="713" customFormat="1" ht="13.5" hidden="1" customHeight="1" x14ac:dyDescent="0.3">
      <c r="A44" s="712"/>
      <c r="H44" s="714"/>
      <c r="I44" s="175" t="s">
        <v>260</v>
      </c>
      <c r="L44" s="181" t="s">
        <v>228</v>
      </c>
      <c r="M44" s="181" t="s">
        <v>185</v>
      </c>
      <c r="N44" s="181" t="s">
        <v>227</v>
      </c>
      <c r="O44" s="181"/>
      <c r="P44" s="181"/>
      <c r="Q44" s="181" t="s">
        <v>280</v>
      </c>
      <c r="R44" s="181" t="s">
        <v>287</v>
      </c>
    </row>
    <row r="45" spans="1:49" s="713" customFormat="1" ht="13.5" hidden="1" customHeight="1" x14ac:dyDescent="0.3">
      <c r="A45" s="712"/>
      <c r="H45" s="714"/>
      <c r="I45" s="175" t="s">
        <v>259</v>
      </c>
      <c r="L45" s="181" t="s">
        <v>227</v>
      </c>
      <c r="M45" s="181" t="s">
        <v>231</v>
      </c>
      <c r="N45" s="181"/>
      <c r="O45" s="181"/>
      <c r="P45" s="181"/>
      <c r="Q45" s="181" t="s">
        <v>284</v>
      </c>
      <c r="R45" s="181"/>
    </row>
    <row r="46" spans="1:49" s="713" customFormat="1" ht="13.5" hidden="1" customHeight="1" x14ac:dyDescent="0.3">
      <c r="A46" s="712"/>
      <c r="H46" s="714"/>
      <c r="I46" s="175" t="s">
        <v>264</v>
      </c>
      <c r="L46" s="181"/>
      <c r="M46" s="181"/>
      <c r="N46" s="181"/>
      <c r="O46" s="181"/>
      <c r="P46" s="181"/>
      <c r="Q46" s="181" t="s">
        <v>281</v>
      </c>
      <c r="R46" s="181"/>
    </row>
    <row r="47" spans="1:49" s="713" customFormat="1" ht="13.5" hidden="1" customHeight="1" x14ac:dyDescent="0.3">
      <c r="A47" s="712"/>
      <c r="H47" s="714"/>
      <c r="I47" s="175"/>
      <c r="L47" s="181"/>
      <c r="M47" s="181"/>
      <c r="N47" s="181"/>
      <c r="O47" s="181"/>
      <c r="P47" s="181"/>
      <c r="Q47" s="181"/>
      <c r="R47" s="181"/>
    </row>
    <row r="48" spans="1:49" hidden="1" x14ac:dyDescent="0.3">
      <c r="N48" s="715"/>
      <c r="O48" s="715"/>
      <c r="P48" s="715"/>
      <c r="Q48" s="715"/>
      <c r="R48" s="715"/>
    </row>
    <row r="49" spans="14:47" hidden="1" x14ac:dyDescent="0.3"/>
    <row r="50" spans="14:47" hidden="1" x14ac:dyDescent="0.3"/>
    <row r="51" spans="14:47" hidden="1" x14ac:dyDescent="0.3"/>
    <row r="52" spans="14:47" hidden="1" x14ac:dyDescent="0.3"/>
    <row r="53" spans="14:47" hidden="1" x14ac:dyDescent="0.3"/>
    <row r="54" spans="14:47" hidden="1" x14ac:dyDescent="0.3"/>
    <row r="55" spans="14:47" hidden="1" x14ac:dyDescent="0.3"/>
    <row r="56" spans="14:47" hidden="1" x14ac:dyDescent="0.3"/>
    <row r="57" spans="14:47" hidden="1" x14ac:dyDescent="0.3"/>
    <row r="58" spans="14:47" hidden="1" x14ac:dyDescent="0.3"/>
    <row r="59" spans="14:47" ht="15.75" hidden="1" thickBot="1" x14ac:dyDescent="0.35">
      <c r="N59" s="248" t="s">
        <v>189</v>
      </c>
      <c r="O59" s="248"/>
      <c r="P59" s="248"/>
      <c r="Q59" s="248"/>
      <c r="R59" s="248"/>
      <c r="T59" s="327" t="s">
        <v>226</v>
      </c>
    </row>
    <row r="60" spans="14:47" ht="75" hidden="1" thickBot="1" x14ac:dyDescent="0.35">
      <c r="T60" s="318" t="s">
        <v>118</v>
      </c>
      <c r="U60" s="318" t="s">
        <v>121</v>
      </c>
      <c r="V60" s="252" t="s">
        <v>91</v>
      </c>
      <c r="W60" s="253" t="s">
        <v>85</v>
      </c>
      <c r="X60" s="253" t="s">
        <v>86</v>
      </c>
      <c r="Y60" s="253" t="s">
        <v>87</v>
      </c>
      <c r="Z60" s="253" t="s">
        <v>88</v>
      </c>
      <c r="AA60" s="254" t="s">
        <v>89</v>
      </c>
      <c r="AB60" s="252" t="s">
        <v>92</v>
      </c>
      <c r="AC60" s="253" t="s">
        <v>93</v>
      </c>
      <c r="AD60" s="253" t="s">
        <v>94</v>
      </c>
      <c r="AE60" s="253" t="s">
        <v>95</v>
      </c>
      <c r="AF60" s="253" t="s">
        <v>96</v>
      </c>
      <c r="AG60" s="253" t="s">
        <v>97</v>
      </c>
      <c r="AH60" s="253" t="s">
        <v>98</v>
      </c>
      <c r="AI60" s="253" t="s">
        <v>105</v>
      </c>
      <c r="AJ60" s="253" t="s">
        <v>104</v>
      </c>
      <c r="AK60" s="253" t="s">
        <v>99</v>
      </c>
      <c r="AL60" s="253" t="s">
        <v>100</v>
      </c>
      <c r="AM60" s="253" t="s">
        <v>101</v>
      </c>
      <c r="AN60" s="253" t="s">
        <v>102</v>
      </c>
      <c r="AO60" s="254" t="s">
        <v>103</v>
      </c>
      <c r="AP60" s="250" t="s">
        <v>50</v>
      </c>
      <c r="AQ60" s="1067" t="s">
        <v>51</v>
      </c>
      <c r="AR60" s="1067" t="s">
        <v>52</v>
      </c>
      <c r="AS60" s="1067" t="s">
        <v>90</v>
      </c>
      <c r="AT60" s="1067" t="s">
        <v>4</v>
      </c>
      <c r="AU60" s="251" t="s">
        <v>54</v>
      </c>
    </row>
    <row r="61" spans="14:47" hidden="1" x14ac:dyDescent="0.3">
      <c r="N61" s="327"/>
      <c r="O61" s="327"/>
      <c r="P61" s="327"/>
      <c r="Q61" s="327"/>
      <c r="R61" s="327"/>
      <c r="S61" s="248" t="s">
        <v>190</v>
      </c>
      <c r="T61" s="194">
        <v>6276.6318490000003</v>
      </c>
      <c r="U61" s="196">
        <v>4629.4418490000007</v>
      </c>
      <c r="V61" s="1437" t="s">
        <v>682</v>
      </c>
      <c r="W61" s="195" t="s">
        <v>682</v>
      </c>
      <c r="X61" s="195" t="s">
        <v>682</v>
      </c>
      <c r="Y61" s="195" t="s">
        <v>682</v>
      </c>
      <c r="Z61" s="195" t="s">
        <v>682</v>
      </c>
      <c r="AA61" s="196" t="s">
        <v>682</v>
      </c>
      <c r="AB61" s="199" t="s">
        <v>682</v>
      </c>
      <c r="AC61" s="195">
        <v>35.36</v>
      </c>
      <c r="AD61" s="195">
        <v>43.83</v>
      </c>
      <c r="AE61" s="195">
        <v>19.7</v>
      </c>
      <c r="AF61" s="195">
        <v>0.44040000000000001</v>
      </c>
      <c r="AG61" s="195">
        <v>1.449E-3</v>
      </c>
      <c r="AH61" s="195" t="s">
        <v>682</v>
      </c>
      <c r="AI61" s="195" t="s">
        <v>682</v>
      </c>
      <c r="AJ61" s="195" t="s">
        <v>682</v>
      </c>
      <c r="AK61" s="195">
        <v>1568</v>
      </c>
      <c r="AL61" s="195">
        <v>871.7</v>
      </c>
      <c r="AM61" s="195">
        <v>3361</v>
      </c>
      <c r="AN61" s="195">
        <v>376.6</v>
      </c>
      <c r="AO61" s="197" t="s">
        <v>682</v>
      </c>
      <c r="AP61" s="194">
        <v>63.53</v>
      </c>
      <c r="AQ61" s="195">
        <v>4887</v>
      </c>
      <c r="AR61" s="195">
        <v>124.6</v>
      </c>
      <c r="AS61" s="195">
        <v>2020</v>
      </c>
      <c r="AT61" s="195">
        <v>15100</v>
      </c>
      <c r="AU61" s="196">
        <v>157.80000000000001</v>
      </c>
    </row>
    <row r="62" spans="14:47" hidden="1" x14ac:dyDescent="0.3">
      <c r="N62" s="327"/>
      <c r="O62" s="327"/>
      <c r="P62" s="327"/>
      <c r="Q62" s="327"/>
      <c r="R62" s="327"/>
      <c r="S62" s="248" t="s">
        <v>191</v>
      </c>
      <c r="T62" s="203">
        <v>8560.4418490000007</v>
      </c>
      <c r="U62" s="205">
        <v>5419.741849</v>
      </c>
      <c r="V62" s="203" t="s">
        <v>682</v>
      </c>
      <c r="W62" s="204" t="s">
        <v>682</v>
      </c>
      <c r="X62" s="204" t="s">
        <v>682</v>
      </c>
      <c r="Y62" s="204" t="s">
        <v>682</v>
      </c>
      <c r="Z62" s="204" t="s">
        <v>682</v>
      </c>
      <c r="AA62" s="205" t="s">
        <v>682</v>
      </c>
      <c r="AB62" s="208" t="s">
        <v>682</v>
      </c>
      <c r="AC62" s="204">
        <v>67.180000000000007</v>
      </c>
      <c r="AD62" s="204">
        <v>83.52</v>
      </c>
      <c r="AE62" s="204">
        <v>19.7</v>
      </c>
      <c r="AF62" s="204">
        <v>0.44040000000000001</v>
      </c>
      <c r="AG62" s="204">
        <v>1.449E-3</v>
      </c>
      <c r="AH62" s="204" t="s">
        <v>682</v>
      </c>
      <c r="AI62" s="204" t="s">
        <v>682</v>
      </c>
      <c r="AJ62" s="204" t="s">
        <v>682</v>
      </c>
      <c r="AK62" s="204">
        <v>2990</v>
      </c>
      <c r="AL62" s="204">
        <v>1662</v>
      </c>
      <c r="AM62" s="204">
        <v>3361</v>
      </c>
      <c r="AN62" s="204">
        <v>376.6</v>
      </c>
      <c r="AO62" s="206" t="s">
        <v>682</v>
      </c>
      <c r="AP62" s="203">
        <v>122</v>
      </c>
      <c r="AQ62" s="204">
        <v>9286</v>
      </c>
      <c r="AR62" s="204">
        <v>236.8</v>
      </c>
      <c r="AS62" s="204">
        <v>3838</v>
      </c>
      <c r="AT62" s="204">
        <v>28690</v>
      </c>
      <c r="AU62" s="205">
        <v>299.89999999999998</v>
      </c>
    </row>
    <row r="63" spans="14:47" hidden="1" x14ac:dyDescent="0.3">
      <c r="N63" s="327"/>
      <c r="O63" s="327"/>
      <c r="P63" s="327"/>
      <c r="Q63" s="327"/>
      <c r="R63" s="327"/>
      <c r="S63" s="248" t="s">
        <v>192</v>
      </c>
      <c r="T63" s="203">
        <v>4702.5918490000004</v>
      </c>
      <c r="U63" s="205">
        <v>3544.0418489999997</v>
      </c>
      <c r="V63" s="203" t="s">
        <v>682</v>
      </c>
      <c r="W63" s="204" t="s">
        <v>682</v>
      </c>
      <c r="X63" s="204" t="s">
        <v>682</v>
      </c>
      <c r="Y63" s="204" t="s">
        <v>682</v>
      </c>
      <c r="Z63" s="204" t="s">
        <v>682</v>
      </c>
      <c r="AA63" s="205" t="s">
        <v>682</v>
      </c>
      <c r="AB63" s="208" t="s">
        <v>682</v>
      </c>
      <c r="AC63" s="204">
        <v>24.75</v>
      </c>
      <c r="AD63" s="204">
        <v>30.8</v>
      </c>
      <c r="AE63" s="204">
        <v>19.7</v>
      </c>
      <c r="AF63" s="204">
        <v>0.44040000000000001</v>
      </c>
      <c r="AG63" s="204">
        <v>1.449E-3</v>
      </c>
      <c r="AH63" s="204" t="s">
        <v>682</v>
      </c>
      <c r="AI63" s="204" t="s">
        <v>682</v>
      </c>
      <c r="AJ63" s="204" t="s">
        <v>682</v>
      </c>
      <c r="AK63" s="204">
        <v>1103</v>
      </c>
      <c r="AL63" s="204">
        <v>613.29999999999995</v>
      </c>
      <c r="AM63" s="204">
        <v>2534</v>
      </c>
      <c r="AN63" s="204">
        <v>376.6</v>
      </c>
      <c r="AO63" s="206" t="s">
        <v>682</v>
      </c>
      <c r="AP63" s="203">
        <v>47.06</v>
      </c>
      <c r="AQ63" s="204">
        <v>3601</v>
      </c>
      <c r="AR63" s="204">
        <v>95.26</v>
      </c>
      <c r="AS63" s="204">
        <v>1520</v>
      </c>
      <c r="AT63" s="204">
        <v>11330</v>
      </c>
      <c r="AU63" s="205">
        <v>118.4</v>
      </c>
    </row>
    <row r="64" spans="14:47" hidden="1" x14ac:dyDescent="0.3">
      <c r="N64" s="327"/>
      <c r="O64" s="327"/>
      <c r="P64" s="327"/>
      <c r="Q64" s="327"/>
      <c r="R64" s="327"/>
      <c r="S64" s="248" t="s">
        <v>193</v>
      </c>
      <c r="T64" s="203">
        <v>16305.941849000001</v>
      </c>
      <c r="U64" s="205">
        <v>8098.741849</v>
      </c>
      <c r="V64" s="203" t="s">
        <v>682</v>
      </c>
      <c r="W64" s="204" t="s">
        <v>682</v>
      </c>
      <c r="X64" s="204" t="s">
        <v>682</v>
      </c>
      <c r="Y64" s="204" t="s">
        <v>682</v>
      </c>
      <c r="Z64" s="204" t="s">
        <v>682</v>
      </c>
      <c r="AA64" s="205" t="s">
        <v>682</v>
      </c>
      <c r="AB64" s="208" t="s">
        <v>682</v>
      </c>
      <c r="AC64" s="204">
        <v>175.9</v>
      </c>
      <c r="AD64" s="204">
        <v>218.3</v>
      </c>
      <c r="AE64" s="204">
        <v>19.7</v>
      </c>
      <c r="AF64" s="204">
        <v>0.44040000000000001</v>
      </c>
      <c r="AG64" s="204">
        <v>1.449E-3</v>
      </c>
      <c r="AH64" s="204" t="s">
        <v>682</v>
      </c>
      <c r="AI64" s="204" t="s">
        <v>682</v>
      </c>
      <c r="AJ64" s="204" t="s">
        <v>682</v>
      </c>
      <c r="AK64" s="204">
        <v>7813</v>
      </c>
      <c r="AL64" s="204">
        <v>4341</v>
      </c>
      <c r="AM64" s="204">
        <v>3361</v>
      </c>
      <c r="AN64" s="204">
        <v>376.6</v>
      </c>
      <c r="AO64" s="206" t="s">
        <v>682</v>
      </c>
      <c r="AP64" s="203">
        <v>333.3</v>
      </c>
      <c r="AQ64" s="204">
        <v>2572</v>
      </c>
      <c r="AR64" s="204">
        <v>649.9</v>
      </c>
      <c r="AS64" s="204">
        <v>10370</v>
      </c>
      <c r="AT64" s="204">
        <v>75510</v>
      </c>
      <c r="AU64" s="205">
        <v>841.8</v>
      </c>
    </row>
    <row r="65" spans="14:47" hidden="1" x14ac:dyDescent="0.3">
      <c r="N65" s="327"/>
      <c r="O65" s="327"/>
      <c r="P65" s="327"/>
      <c r="Q65" s="327"/>
      <c r="R65" s="327"/>
      <c r="S65" s="248" t="s">
        <v>194</v>
      </c>
      <c r="T65" s="203">
        <v>16227.741849</v>
      </c>
      <c r="U65" s="205">
        <v>8072.741849</v>
      </c>
      <c r="V65" s="203" t="s">
        <v>682</v>
      </c>
      <c r="W65" s="204" t="s">
        <v>682</v>
      </c>
      <c r="X65" s="204" t="s">
        <v>682</v>
      </c>
      <c r="Y65" s="204" t="s">
        <v>682</v>
      </c>
      <c r="Z65" s="204" t="s">
        <v>682</v>
      </c>
      <c r="AA65" s="205" t="s">
        <v>682</v>
      </c>
      <c r="AB65" s="208" t="s">
        <v>682</v>
      </c>
      <c r="AC65" s="204">
        <v>175</v>
      </c>
      <c r="AD65" s="204">
        <v>217</v>
      </c>
      <c r="AE65" s="204">
        <v>19.7</v>
      </c>
      <c r="AF65" s="204">
        <v>0.44040000000000001</v>
      </c>
      <c r="AG65" s="204">
        <v>1.449E-3</v>
      </c>
      <c r="AH65" s="204" t="s">
        <v>682</v>
      </c>
      <c r="AI65" s="204" t="s">
        <v>682</v>
      </c>
      <c r="AJ65" s="204" t="s">
        <v>682</v>
      </c>
      <c r="AK65" s="204">
        <v>7763</v>
      </c>
      <c r="AL65" s="204">
        <v>4315</v>
      </c>
      <c r="AM65" s="204">
        <v>3361</v>
      </c>
      <c r="AN65" s="204">
        <v>376.6</v>
      </c>
      <c r="AO65" s="206" t="s">
        <v>682</v>
      </c>
      <c r="AP65" s="203">
        <v>317.7</v>
      </c>
      <c r="AQ65" s="204">
        <v>24310</v>
      </c>
      <c r="AR65" s="204">
        <v>658.8</v>
      </c>
      <c r="AS65" s="204">
        <v>10100</v>
      </c>
      <c r="AT65" s="204">
        <v>70980</v>
      </c>
      <c r="AU65" s="205">
        <v>776</v>
      </c>
    </row>
    <row r="66" spans="14:47" hidden="1" x14ac:dyDescent="0.3">
      <c r="N66" s="327"/>
      <c r="O66" s="327"/>
      <c r="P66" s="327"/>
      <c r="Q66" s="327"/>
      <c r="R66" s="327"/>
      <c r="S66" s="248" t="s">
        <v>195</v>
      </c>
      <c r="T66" s="203">
        <v>59285.941848999995</v>
      </c>
      <c r="U66" s="205">
        <v>18247.741848999998</v>
      </c>
      <c r="V66" s="203" t="s">
        <v>682</v>
      </c>
      <c r="W66" s="204" t="s">
        <v>682</v>
      </c>
      <c r="X66" s="204" t="s">
        <v>682</v>
      </c>
      <c r="Y66" s="204" t="s">
        <v>682</v>
      </c>
      <c r="Z66" s="204" t="s">
        <v>682</v>
      </c>
      <c r="AA66" s="205" t="s">
        <v>682</v>
      </c>
      <c r="AB66" s="208" t="s">
        <v>682</v>
      </c>
      <c r="AC66" s="204">
        <v>3129</v>
      </c>
      <c r="AD66" s="204">
        <v>249.2</v>
      </c>
      <c r="AE66" s="204">
        <v>19.7</v>
      </c>
      <c r="AF66" s="204">
        <v>0.44040000000000001</v>
      </c>
      <c r="AG66" s="204">
        <v>1.449E-3</v>
      </c>
      <c r="AH66" s="204" t="s">
        <v>682</v>
      </c>
      <c r="AI66" s="204" t="s">
        <v>682</v>
      </c>
      <c r="AJ66" s="204" t="s">
        <v>682</v>
      </c>
      <c r="AK66" s="204">
        <v>37660</v>
      </c>
      <c r="AL66" s="204">
        <v>14490</v>
      </c>
      <c r="AM66" s="204">
        <v>3361</v>
      </c>
      <c r="AN66" s="204">
        <v>376.6</v>
      </c>
      <c r="AO66" s="206" t="s">
        <v>682</v>
      </c>
      <c r="AP66" s="203">
        <v>5490</v>
      </c>
      <c r="AQ66" s="204">
        <v>303100</v>
      </c>
      <c r="AR66" s="204">
        <v>11220</v>
      </c>
      <c r="AS66" s="204">
        <v>96190</v>
      </c>
      <c r="AT66" s="204">
        <v>1208000</v>
      </c>
      <c r="AU66" s="205">
        <v>14200</v>
      </c>
    </row>
    <row r="67" spans="14:47" hidden="1" x14ac:dyDescent="0.3">
      <c r="N67" s="327"/>
      <c r="O67" s="327"/>
      <c r="P67" s="327"/>
      <c r="Q67" s="327"/>
      <c r="R67" s="327"/>
      <c r="S67" s="248" t="s">
        <v>196</v>
      </c>
      <c r="T67" s="203">
        <v>59285.941848999995</v>
      </c>
      <c r="U67" s="205">
        <v>18247.741848999998</v>
      </c>
      <c r="V67" s="203" t="s">
        <v>682</v>
      </c>
      <c r="W67" s="204" t="s">
        <v>682</v>
      </c>
      <c r="X67" s="204" t="s">
        <v>682</v>
      </c>
      <c r="Y67" s="204" t="s">
        <v>682</v>
      </c>
      <c r="Z67" s="204" t="s">
        <v>682</v>
      </c>
      <c r="AA67" s="205" t="s">
        <v>682</v>
      </c>
      <c r="AB67" s="208" t="s">
        <v>682</v>
      </c>
      <c r="AC67" s="204">
        <v>3129</v>
      </c>
      <c r="AD67" s="204">
        <v>249.2</v>
      </c>
      <c r="AE67" s="204">
        <v>19.7</v>
      </c>
      <c r="AF67" s="204">
        <v>0.44040000000000001</v>
      </c>
      <c r="AG67" s="204">
        <v>1.449E-3</v>
      </c>
      <c r="AH67" s="204" t="s">
        <v>682</v>
      </c>
      <c r="AI67" s="204" t="s">
        <v>682</v>
      </c>
      <c r="AJ67" s="204" t="s">
        <v>682</v>
      </c>
      <c r="AK67" s="204">
        <v>37660</v>
      </c>
      <c r="AL67" s="204">
        <v>14490</v>
      </c>
      <c r="AM67" s="204">
        <v>3361</v>
      </c>
      <c r="AN67" s="204">
        <v>376.6</v>
      </c>
      <c r="AO67" s="206" t="s">
        <v>682</v>
      </c>
      <c r="AP67" s="203">
        <v>2745</v>
      </c>
      <c r="AQ67" s="204">
        <v>216100</v>
      </c>
      <c r="AR67" s="204">
        <v>5698</v>
      </c>
      <c r="AS67" s="204">
        <v>86450</v>
      </c>
      <c r="AT67" s="204">
        <v>664500</v>
      </c>
      <c r="AU67" s="205">
        <v>6839</v>
      </c>
    </row>
    <row r="68" spans="14:47" hidden="1" x14ac:dyDescent="0.3">
      <c r="N68" s="327"/>
      <c r="O68" s="327"/>
      <c r="P68" s="327"/>
      <c r="Q68" s="327"/>
      <c r="R68" s="327"/>
      <c r="S68" s="248" t="s">
        <v>197</v>
      </c>
      <c r="T68" s="203">
        <v>4878.9718490000005</v>
      </c>
      <c r="U68" s="205">
        <v>3673.5418489999997</v>
      </c>
      <c r="V68" s="203" t="s">
        <v>682</v>
      </c>
      <c r="W68" s="204" t="s">
        <v>682</v>
      </c>
      <c r="X68" s="204" t="s">
        <v>682</v>
      </c>
      <c r="Y68" s="204" t="s">
        <v>682</v>
      </c>
      <c r="Z68" s="204" t="s">
        <v>682</v>
      </c>
      <c r="AA68" s="205" t="s">
        <v>682</v>
      </c>
      <c r="AB68" s="208" t="s">
        <v>682</v>
      </c>
      <c r="AC68" s="204">
        <v>25.47</v>
      </c>
      <c r="AD68" s="204">
        <v>31.96</v>
      </c>
      <c r="AE68" s="204">
        <v>19.7</v>
      </c>
      <c r="AF68" s="204">
        <v>0.44040000000000001</v>
      </c>
      <c r="AG68" s="204">
        <v>1.449E-3</v>
      </c>
      <c r="AH68" s="204" t="s">
        <v>682</v>
      </c>
      <c r="AI68" s="204" t="s">
        <v>682</v>
      </c>
      <c r="AJ68" s="204" t="s">
        <v>682</v>
      </c>
      <c r="AK68" s="204">
        <v>1148</v>
      </c>
      <c r="AL68" s="204">
        <v>637.79999999999995</v>
      </c>
      <c r="AM68" s="204">
        <v>2639</v>
      </c>
      <c r="AN68" s="204">
        <v>376.6</v>
      </c>
      <c r="AO68" s="206" t="s">
        <v>682</v>
      </c>
      <c r="AP68" s="203">
        <v>43.22</v>
      </c>
      <c r="AQ68" s="204">
        <v>3188</v>
      </c>
      <c r="AR68" s="204">
        <v>81.72</v>
      </c>
      <c r="AS68" s="204">
        <v>1283</v>
      </c>
      <c r="AT68" s="204">
        <v>10810</v>
      </c>
      <c r="AU68" s="205">
        <v>108.8</v>
      </c>
    </row>
    <row r="69" spans="14:47" hidden="1" x14ac:dyDescent="0.3">
      <c r="N69" s="327"/>
      <c r="O69" s="327"/>
      <c r="P69" s="327"/>
      <c r="Q69" s="327"/>
      <c r="R69" s="327"/>
      <c r="S69" s="248" t="s">
        <v>198</v>
      </c>
      <c r="T69" s="203">
        <v>6847.5018490000002</v>
      </c>
      <c r="U69" s="205">
        <v>4827.741849</v>
      </c>
      <c r="V69" s="203" t="s">
        <v>682</v>
      </c>
      <c r="W69" s="204" t="s">
        <v>682</v>
      </c>
      <c r="X69" s="204" t="s">
        <v>682</v>
      </c>
      <c r="Y69" s="204" t="s">
        <v>682</v>
      </c>
      <c r="Z69" s="204" t="s">
        <v>682</v>
      </c>
      <c r="AA69" s="205" t="s">
        <v>682</v>
      </c>
      <c r="AB69" s="208" t="s">
        <v>682</v>
      </c>
      <c r="AC69" s="204">
        <v>42.19</v>
      </c>
      <c r="AD69" s="204">
        <v>53.57</v>
      </c>
      <c r="AE69" s="204">
        <v>19.7</v>
      </c>
      <c r="AF69" s="204">
        <v>0.44040000000000001</v>
      </c>
      <c r="AG69" s="204">
        <v>1.449E-3</v>
      </c>
      <c r="AH69" s="204" t="s">
        <v>682</v>
      </c>
      <c r="AI69" s="204" t="s">
        <v>682</v>
      </c>
      <c r="AJ69" s="204" t="s">
        <v>682</v>
      </c>
      <c r="AK69" s="204">
        <v>1924</v>
      </c>
      <c r="AL69" s="204">
        <v>1070</v>
      </c>
      <c r="AM69" s="204">
        <v>3361</v>
      </c>
      <c r="AN69" s="204">
        <v>376.6</v>
      </c>
      <c r="AO69" s="206" t="s">
        <v>682</v>
      </c>
      <c r="AP69" s="203">
        <v>122</v>
      </c>
      <c r="AQ69" s="204">
        <v>9286</v>
      </c>
      <c r="AR69" s="204">
        <v>236.8</v>
      </c>
      <c r="AS69" s="204">
        <v>3838</v>
      </c>
      <c r="AT69" s="204">
        <v>28690</v>
      </c>
      <c r="AU69" s="205">
        <v>299.89999999999998</v>
      </c>
    </row>
    <row r="70" spans="14:47" hidden="1" x14ac:dyDescent="0.3">
      <c r="N70" s="327"/>
      <c r="O70" s="327"/>
      <c r="P70" s="327"/>
      <c r="Q70" s="327"/>
      <c r="R70" s="327"/>
      <c r="S70" s="248" t="s">
        <v>199</v>
      </c>
      <c r="T70" s="203">
        <v>2307.7118489999998</v>
      </c>
      <c r="U70" s="205">
        <v>1754.761849</v>
      </c>
      <c r="V70" s="203" t="s">
        <v>682</v>
      </c>
      <c r="W70" s="204" t="s">
        <v>682</v>
      </c>
      <c r="X70" s="204" t="s">
        <v>682</v>
      </c>
      <c r="Y70" s="204" t="s">
        <v>682</v>
      </c>
      <c r="Z70" s="204" t="s">
        <v>682</v>
      </c>
      <c r="AA70" s="205" t="s">
        <v>682</v>
      </c>
      <c r="AB70" s="208" t="s">
        <v>682</v>
      </c>
      <c r="AC70" s="204">
        <v>11.59</v>
      </c>
      <c r="AD70" s="204">
        <v>14.66</v>
      </c>
      <c r="AE70" s="204">
        <v>17.62</v>
      </c>
      <c r="AF70" s="204">
        <v>0.44040000000000001</v>
      </c>
      <c r="AG70" s="204">
        <v>1.449E-3</v>
      </c>
      <c r="AH70" s="204" t="s">
        <v>682</v>
      </c>
      <c r="AI70" s="204" t="s">
        <v>682</v>
      </c>
      <c r="AJ70" s="204" t="s">
        <v>682</v>
      </c>
      <c r="AK70" s="204">
        <v>526.70000000000005</v>
      </c>
      <c r="AL70" s="204">
        <v>293</v>
      </c>
      <c r="AM70" s="204">
        <v>1210</v>
      </c>
      <c r="AN70" s="204">
        <v>233.7</v>
      </c>
      <c r="AO70" s="206" t="s">
        <v>682</v>
      </c>
      <c r="AP70" s="203">
        <v>35.659999999999997</v>
      </c>
      <c r="AQ70" s="204">
        <v>259.8</v>
      </c>
      <c r="AR70" s="204">
        <v>72.73</v>
      </c>
      <c r="AS70" s="204">
        <v>1116</v>
      </c>
      <c r="AT70" s="204">
        <v>8700</v>
      </c>
      <c r="AU70" s="205">
        <v>91.86</v>
      </c>
    </row>
    <row r="71" spans="14:47" hidden="1" x14ac:dyDescent="0.3">
      <c r="N71" s="327"/>
      <c r="O71" s="327"/>
      <c r="P71" s="327"/>
      <c r="Q71" s="327"/>
      <c r="R71" s="327"/>
      <c r="S71" s="248" t="s">
        <v>200</v>
      </c>
      <c r="T71" s="203">
        <v>11790.741849</v>
      </c>
      <c r="U71" s="205">
        <v>6538.741849</v>
      </c>
      <c r="V71" s="203" t="s">
        <v>682</v>
      </c>
      <c r="W71" s="204" t="s">
        <v>682</v>
      </c>
      <c r="X71" s="204" t="s">
        <v>682</v>
      </c>
      <c r="Y71" s="204" t="s">
        <v>682</v>
      </c>
      <c r="Z71" s="204" t="s">
        <v>682</v>
      </c>
      <c r="AA71" s="205" t="s">
        <v>682</v>
      </c>
      <c r="AB71" s="208" t="s">
        <v>682</v>
      </c>
      <c r="AC71" s="204">
        <v>109.7</v>
      </c>
      <c r="AD71" s="204">
        <v>139.30000000000001</v>
      </c>
      <c r="AE71" s="204">
        <v>19.7</v>
      </c>
      <c r="AF71" s="204">
        <v>0.44040000000000001</v>
      </c>
      <c r="AG71" s="204">
        <v>1.449E-3</v>
      </c>
      <c r="AH71" s="204" t="s">
        <v>682</v>
      </c>
      <c r="AI71" s="204" t="s">
        <v>682</v>
      </c>
      <c r="AJ71" s="204" t="s">
        <v>682</v>
      </c>
      <c r="AK71" s="204">
        <v>5003</v>
      </c>
      <c r="AL71" s="204">
        <v>2781</v>
      </c>
      <c r="AM71" s="204">
        <v>3361</v>
      </c>
      <c r="AN71" s="204">
        <v>376.6</v>
      </c>
      <c r="AO71" s="206" t="s">
        <v>682</v>
      </c>
      <c r="AP71" s="203">
        <v>210.7</v>
      </c>
      <c r="AQ71" s="204">
        <v>16300</v>
      </c>
      <c r="AR71" s="204">
        <v>433.1</v>
      </c>
      <c r="AS71" s="204">
        <v>6717</v>
      </c>
      <c r="AT71" s="204">
        <v>50870</v>
      </c>
      <c r="AU71" s="205">
        <v>543.9</v>
      </c>
    </row>
    <row r="72" spans="14:47" hidden="1" x14ac:dyDescent="0.3">
      <c r="N72" s="327"/>
      <c r="O72" s="327"/>
      <c r="P72" s="327"/>
      <c r="Q72" s="327"/>
      <c r="R72" s="327"/>
      <c r="S72" s="248" t="s">
        <v>201</v>
      </c>
      <c r="T72" s="203">
        <v>12345.741849</v>
      </c>
      <c r="U72" s="205">
        <v>6730.741849</v>
      </c>
      <c r="V72" s="203" t="s">
        <v>682</v>
      </c>
      <c r="W72" s="204" t="s">
        <v>682</v>
      </c>
      <c r="X72" s="204" t="s">
        <v>682</v>
      </c>
      <c r="Y72" s="204" t="s">
        <v>682</v>
      </c>
      <c r="Z72" s="204" t="s">
        <v>682</v>
      </c>
      <c r="AA72" s="205" t="s">
        <v>682</v>
      </c>
      <c r="AB72" s="208" t="s">
        <v>682</v>
      </c>
      <c r="AC72" s="204">
        <v>118.2</v>
      </c>
      <c r="AD72" s="204">
        <v>148.80000000000001</v>
      </c>
      <c r="AE72" s="204">
        <v>19.7</v>
      </c>
      <c r="AF72" s="204">
        <v>0.44040000000000001</v>
      </c>
      <c r="AG72" s="204">
        <v>1.449E-3</v>
      </c>
      <c r="AH72" s="204" t="s">
        <v>682</v>
      </c>
      <c r="AI72" s="204" t="s">
        <v>682</v>
      </c>
      <c r="AJ72" s="204" t="s">
        <v>682</v>
      </c>
      <c r="AK72" s="204">
        <v>5348</v>
      </c>
      <c r="AL72" s="204">
        <v>2973</v>
      </c>
      <c r="AM72" s="204">
        <v>3361</v>
      </c>
      <c r="AN72" s="204">
        <v>376.6</v>
      </c>
      <c r="AO72" s="206" t="s">
        <v>682</v>
      </c>
      <c r="AP72" s="203">
        <v>219.7</v>
      </c>
      <c r="AQ72" s="204">
        <v>17120</v>
      </c>
      <c r="AR72" s="204">
        <v>451.1</v>
      </c>
      <c r="AS72" s="204">
        <v>7018</v>
      </c>
      <c r="AT72" s="204">
        <v>50520</v>
      </c>
      <c r="AU72" s="205">
        <v>549.9</v>
      </c>
    </row>
    <row r="73" spans="14:47" hidden="1" x14ac:dyDescent="0.3">
      <c r="N73" s="327"/>
      <c r="O73" s="327"/>
      <c r="P73" s="327"/>
      <c r="Q73" s="327"/>
      <c r="R73" s="327"/>
      <c r="S73" s="248" t="s">
        <v>202</v>
      </c>
      <c r="T73" s="203">
        <v>59022.941848999995</v>
      </c>
      <c r="U73" s="205">
        <v>18247.741848999998</v>
      </c>
      <c r="V73" s="203" t="s">
        <v>682</v>
      </c>
      <c r="W73" s="204" t="s">
        <v>682</v>
      </c>
      <c r="X73" s="204" t="s">
        <v>682</v>
      </c>
      <c r="Y73" s="204" t="s">
        <v>682</v>
      </c>
      <c r="Z73" s="204" t="s">
        <v>682</v>
      </c>
      <c r="AA73" s="205" t="s">
        <v>682</v>
      </c>
      <c r="AB73" s="208" t="s">
        <v>682</v>
      </c>
      <c r="AC73" s="204">
        <v>2866</v>
      </c>
      <c r="AD73" s="204">
        <v>249.2</v>
      </c>
      <c r="AE73" s="204">
        <v>19.7</v>
      </c>
      <c r="AF73" s="204">
        <v>0.44040000000000001</v>
      </c>
      <c r="AG73" s="204">
        <v>1.449E-3</v>
      </c>
      <c r="AH73" s="204" t="s">
        <v>682</v>
      </c>
      <c r="AI73" s="204" t="s">
        <v>682</v>
      </c>
      <c r="AJ73" s="204" t="s">
        <v>682</v>
      </c>
      <c r="AK73" s="204">
        <v>37660</v>
      </c>
      <c r="AL73" s="204">
        <v>14490</v>
      </c>
      <c r="AM73" s="204">
        <v>3361</v>
      </c>
      <c r="AN73" s="204">
        <v>376.6</v>
      </c>
      <c r="AO73" s="206" t="s">
        <v>682</v>
      </c>
      <c r="AP73" s="203">
        <v>3206</v>
      </c>
      <c r="AQ73" s="204">
        <v>283400</v>
      </c>
      <c r="AR73" s="204">
        <v>6538</v>
      </c>
      <c r="AS73" s="204">
        <v>96190</v>
      </c>
      <c r="AT73" s="204">
        <v>771800</v>
      </c>
      <c r="AU73" s="205">
        <v>8219</v>
      </c>
    </row>
    <row r="74" spans="14:47" hidden="1" x14ac:dyDescent="0.3">
      <c r="N74" s="327"/>
      <c r="O74" s="327"/>
      <c r="P74" s="327"/>
      <c r="Q74" s="327"/>
      <c r="R74" s="327"/>
      <c r="S74" s="248" t="s">
        <v>203</v>
      </c>
      <c r="T74" s="203">
        <v>59022.941848999995</v>
      </c>
      <c r="U74" s="205">
        <v>18247.741848999998</v>
      </c>
      <c r="V74" s="203" t="s">
        <v>682</v>
      </c>
      <c r="W74" s="204" t="s">
        <v>682</v>
      </c>
      <c r="X74" s="204" t="s">
        <v>682</v>
      </c>
      <c r="Y74" s="204" t="s">
        <v>682</v>
      </c>
      <c r="Z74" s="204" t="s">
        <v>682</v>
      </c>
      <c r="AA74" s="205" t="s">
        <v>682</v>
      </c>
      <c r="AB74" s="208" t="s">
        <v>682</v>
      </c>
      <c r="AC74" s="204">
        <v>2866</v>
      </c>
      <c r="AD74" s="204">
        <v>249.2</v>
      </c>
      <c r="AE74" s="204">
        <v>19.7</v>
      </c>
      <c r="AF74" s="204">
        <v>0.44040000000000001</v>
      </c>
      <c r="AG74" s="204">
        <v>1.449E-3</v>
      </c>
      <c r="AH74" s="204" t="s">
        <v>682</v>
      </c>
      <c r="AI74" s="204" t="s">
        <v>682</v>
      </c>
      <c r="AJ74" s="204" t="s">
        <v>682</v>
      </c>
      <c r="AK74" s="204">
        <v>37660</v>
      </c>
      <c r="AL74" s="204">
        <v>14490</v>
      </c>
      <c r="AM74" s="204">
        <v>3361</v>
      </c>
      <c r="AN74" s="204">
        <v>376.6</v>
      </c>
      <c r="AO74" s="206" t="s">
        <v>682</v>
      </c>
      <c r="AP74" s="203">
        <v>1675</v>
      </c>
      <c r="AQ74" s="204">
        <v>129900</v>
      </c>
      <c r="AR74" s="204">
        <v>3269</v>
      </c>
      <c r="AS74" s="204">
        <v>48460</v>
      </c>
      <c r="AT74" s="204">
        <v>407000</v>
      </c>
      <c r="AU74" s="205">
        <v>3868</v>
      </c>
    </row>
    <row r="75" spans="14:47" hidden="1" x14ac:dyDescent="0.3">
      <c r="N75" s="327"/>
      <c r="O75" s="327"/>
      <c r="P75" s="327"/>
      <c r="Q75" s="327"/>
      <c r="R75" s="327"/>
      <c r="S75" s="248" t="s">
        <v>204</v>
      </c>
      <c r="T75" s="203">
        <v>6979.0918490000004</v>
      </c>
      <c r="U75" s="205">
        <v>4869.741849</v>
      </c>
      <c r="V75" s="203" t="s">
        <v>682</v>
      </c>
      <c r="W75" s="204" t="s">
        <v>682</v>
      </c>
      <c r="X75" s="204" t="s">
        <v>682</v>
      </c>
      <c r="Y75" s="204" t="s">
        <v>682</v>
      </c>
      <c r="Z75" s="204" t="s">
        <v>682</v>
      </c>
      <c r="AA75" s="205" t="s">
        <v>682</v>
      </c>
      <c r="AB75" s="208" t="s">
        <v>682</v>
      </c>
      <c r="AC75" s="204">
        <v>47.02</v>
      </c>
      <c r="AD75" s="204">
        <v>56.33</v>
      </c>
      <c r="AE75" s="204">
        <v>19.7</v>
      </c>
      <c r="AF75" s="204">
        <v>0.44040000000000001</v>
      </c>
      <c r="AG75" s="204">
        <v>1.449E-3</v>
      </c>
      <c r="AH75" s="204" t="s">
        <v>682</v>
      </c>
      <c r="AI75" s="204" t="s">
        <v>682</v>
      </c>
      <c r="AJ75" s="204" t="s">
        <v>682</v>
      </c>
      <c r="AK75" s="204">
        <v>2006</v>
      </c>
      <c r="AL75" s="204">
        <v>1112</v>
      </c>
      <c r="AM75" s="204">
        <v>3361</v>
      </c>
      <c r="AN75" s="204">
        <v>376.6</v>
      </c>
      <c r="AO75" s="206" t="s">
        <v>682</v>
      </c>
      <c r="AP75" s="203">
        <v>79.64</v>
      </c>
      <c r="AQ75" s="204">
        <v>5815</v>
      </c>
      <c r="AR75" s="204">
        <v>159.1</v>
      </c>
      <c r="AS75" s="204">
        <v>2385</v>
      </c>
      <c r="AT75" s="204">
        <v>17550</v>
      </c>
      <c r="AU75" s="205">
        <v>183.3</v>
      </c>
    </row>
    <row r="76" spans="14:47" hidden="1" x14ac:dyDescent="0.3">
      <c r="N76" s="327"/>
      <c r="O76" s="327"/>
      <c r="P76" s="327"/>
      <c r="Q76" s="327"/>
      <c r="R76" s="327"/>
      <c r="S76" s="248" t="s">
        <v>205</v>
      </c>
      <c r="T76" s="203">
        <v>9912.1018490000006</v>
      </c>
      <c r="U76" s="205">
        <v>5882.741849</v>
      </c>
      <c r="V76" s="203" t="s">
        <v>682</v>
      </c>
      <c r="W76" s="204" t="s">
        <v>682</v>
      </c>
      <c r="X76" s="204" t="s">
        <v>682</v>
      </c>
      <c r="Y76" s="204" t="s">
        <v>682</v>
      </c>
      <c r="Z76" s="204" t="s">
        <v>682</v>
      </c>
      <c r="AA76" s="205" t="s">
        <v>682</v>
      </c>
      <c r="AB76" s="208" t="s">
        <v>682</v>
      </c>
      <c r="AC76" s="204">
        <v>89.76</v>
      </c>
      <c r="AD76" s="204">
        <v>107.6</v>
      </c>
      <c r="AE76" s="204">
        <v>19.7</v>
      </c>
      <c r="AF76" s="204">
        <v>0.44040000000000001</v>
      </c>
      <c r="AG76" s="204">
        <v>1.449E-3</v>
      </c>
      <c r="AH76" s="204" t="s">
        <v>682</v>
      </c>
      <c r="AI76" s="204" t="s">
        <v>682</v>
      </c>
      <c r="AJ76" s="204" t="s">
        <v>682</v>
      </c>
      <c r="AK76" s="204">
        <v>3832</v>
      </c>
      <c r="AL76" s="204">
        <v>2125</v>
      </c>
      <c r="AM76" s="204">
        <v>3361</v>
      </c>
      <c r="AN76" s="204">
        <v>376.6</v>
      </c>
      <c r="AO76" s="206" t="s">
        <v>682</v>
      </c>
      <c r="AP76" s="203">
        <v>159.30000000000001</v>
      </c>
      <c r="AQ76" s="204">
        <v>11630</v>
      </c>
      <c r="AR76" s="204">
        <v>318.2</v>
      </c>
      <c r="AS76" s="204">
        <v>4771</v>
      </c>
      <c r="AT76" s="204">
        <v>35100</v>
      </c>
      <c r="AU76" s="205">
        <v>366.7</v>
      </c>
    </row>
    <row r="77" spans="14:47" hidden="1" x14ac:dyDescent="0.3">
      <c r="N77" s="327"/>
      <c r="O77" s="327"/>
      <c r="P77" s="327"/>
      <c r="Q77" s="327"/>
      <c r="R77" s="327"/>
      <c r="S77" s="248" t="s">
        <v>206</v>
      </c>
      <c r="T77" s="203">
        <v>5672.4018489999999</v>
      </c>
      <c r="U77" s="205">
        <v>4248.6418490000005</v>
      </c>
      <c r="V77" s="203" t="s">
        <v>682</v>
      </c>
      <c r="W77" s="204" t="s">
        <v>682</v>
      </c>
      <c r="X77" s="204" t="s">
        <v>682</v>
      </c>
      <c r="Y77" s="204" t="s">
        <v>682</v>
      </c>
      <c r="Z77" s="204" t="s">
        <v>682</v>
      </c>
      <c r="AA77" s="205" t="s">
        <v>682</v>
      </c>
      <c r="AB77" s="208" t="s">
        <v>682</v>
      </c>
      <c r="AC77" s="204">
        <v>31.74</v>
      </c>
      <c r="AD77" s="204">
        <v>38.020000000000003</v>
      </c>
      <c r="AE77" s="204">
        <v>19.7</v>
      </c>
      <c r="AF77" s="204">
        <v>0.44040000000000001</v>
      </c>
      <c r="AG77" s="204">
        <v>1.449E-3</v>
      </c>
      <c r="AH77" s="204" t="s">
        <v>682</v>
      </c>
      <c r="AI77" s="204" t="s">
        <v>682</v>
      </c>
      <c r="AJ77" s="204" t="s">
        <v>682</v>
      </c>
      <c r="AK77" s="204">
        <v>1354</v>
      </c>
      <c r="AL77" s="204">
        <v>750.9</v>
      </c>
      <c r="AM77" s="204">
        <v>3101</v>
      </c>
      <c r="AN77" s="204">
        <v>376.6</v>
      </c>
      <c r="AO77" s="206" t="s">
        <v>682</v>
      </c>
      <c r="AP77" s="203">
        <v>55.38</v>
      </c>
      <c r="AQ77" s="204">
        <v>4342</v>
      </c>
      <c r="AR77" s="204">
        <v>114</v>
      </c>
      <c r="AS77" s="204">
        <v>1762</v>
      </c>
      <c r="AT77" s="204">
        <v>12620</v>
      </c>
      <c r="AU77" s="205">
        <v>134.4</v>
      </c>
    </row>
    <row r="78" spans="14:47" hidden="1" x14ac:dyDescent="0.3">
      <c r="N78" s="327"/>
      <c r="O78" s="327"/>
      <c r="P78" s="327"/>
      <c r="Q78" s="327"/>
      <c r="R78" s="327"/>
      <c r="S78" s="248" t="s">
        <v>207</v>
      </c>
      <c r="T78" s="203">
        <v>20939.541849000001</v>
      </c>
      <c r="U78" s="205">
        <v>9708.741849</v>
      </c>
      <c r="V78" s="203" t="s">
        <v>682</v>
      </c>
      <c r="W78" s="204" t="s">
        <v>682</v>
      </c>
      <c r="X78" s="204" t="s">
        <v>682</v>
      </c>
      <c r="Y78" s="204" t="s">
        <v>682</v>
      </c>
      <c r="Z78" s="204" t="s">
        <v>682</v>
      </c>
      <c r="AA78" s="205" t="s">
        <v>682</v>
      </c>
      <c r="AB78" s="208" t="s">
        <v>682</v>
      </c>
      <c r="AC78" s="204">
        <v>251.6</v>
      </c>
      <c r="AD78" s="204">
        <v>249.2</v>
      </c>
      <c r="AE78" s="204">
        <v>19.7</v>
      </c>
      <c r="AF78" s="204">
        <v>0.44040000000000001</v>
      </c>
      <c r="AG78" s="204">
        <v>1.449E-3</v>
      </c>
      <c r="AH78" s="204" t="s">
        <v>682</v>
      </c>
      <c r="AI78" s="204" t="s">
        <v>682</v>
      </c>
      <c r="AJ78" s="204" t="s">
        <v>682</v>
      </c>
      <c r="AK78" s="204">
        <v>10730</v>
      </c>
      <c r="AL78" s="204">
        <v>5951</v>
      </c>
      <c r="AM78" s="204">
        <v>3361</v>
      </c>
      <c r="AN78" s="204">
        <v>376.6</v>
      </c>
      <c r="AO78" s="206" t="s">
        <v>682</v>
      </c>
      <c r="AP78" s="203">
        <v>451.3</v>
      </c>
      <c r="AQ78" s="204">
        <v>35200</v>
      </c>
      <c r="AR78" s="204">
        <v>944.5</v>
      </c>
      <c r="AS78" s="204">
        <v>14370</v>
      </c>
      <c r="AT78" s="204">
        <v>104200</v>
      </c>
      <c r="AU78" s="205">
        <v>1146</v>
      </c>
    </row>
    <row r="79" spans="14:47" hidden="1" x14ac:dyDescent="0.3">
      <c r="N79" s="327"/>
      <c r="O79" s="327"/>
      <c r="P79" s="327"/>
      <c r="Q79" s="327"/>
      <c r="R79" s="327"/>
      <c r="S79" s="248" t="s">
        <v>208</v>
      </c>
      <c r="T79" s="203">
        <v>19673.641849</v>
      </c>
      <c r="U79" s="205">
        <v>9263.741849</v>
      </c>
      <c r="V79" s="203" t="s">
        <v>682</v>
      </c>
      <c r="W79" s="204" t="s">
        <v>682</v>
      </c>
      <c r="X79" s="204" t="s">
        <v>682</v>
      </c>
      <c r="Y79" s="204" t="s">
        <v>682</v>
      </c>
      <c r="Z79" s="204" t="s">
        <v>682</v>
      </c>
      <c r="AA79" s="205" t="s">
        <v>682</v>
      </c>
      <c r="AB79" s="208" t="s">
        <v>682</v>
      </c>
      <c r="AC79" s="204">
        <v>232.7</v>
      </c>
      <c r="AD79" s="204">
        <v>249.2</v>
      </c>
      <c r="AE79" s="204">
        <v>19.7</v>
      </c>
      <c r="AF79" s="204">
        <v>0.44040000000000001</v>
      </c>
      <c r="AG79" s="204">
        <v>1.449E-3</v>
      </c>
      <c r="AH79" s="204" t="s">
        <v>682</v>
      </c>
      <c r="AI79" s="204" t="s">
        <v>682</v>
      </c>
      <c r="AJ79" s="204" t="s">
        <v>682</v>
      </c>
      <c r="AK79" s="204">
        <v>9928</v>
      </c>
      <c r="AL79" s="204">
        <v>5506</v>
      </c>
      <c r="AM79" s="204">
        <v>3361</v>
      </c>
      <c r="AN79" s="204">
        <v>376.6</v>
      </c>
      <c r="AO79" s="206" t="s">
        <v>682</v>
      </c>
      <c r="AP79" s="203">
        <v>400.6</v>
      </c>
      <c r="AQ79" s="204">
        <v>31790</v>
      </c>
      <c r="AR79" s="204">
        <v>837.9</v>
      </c>
      <c r="AS79" s="204">
        <v>13010</v>
      </c>
      <c r="AT79" s="204">
        <v>86660</v>
      </c>
      <c r="AU79" s="205">
        <v>924.3</v>
      </c>
    </row>
    <row r="80" spans="14:47" hidden="1" x14ac:dyDescent="0.3">
      <c r="N80" s="327"/>
      <c r="O80" s="327"/>
      <c r="P80" s="327"/>
      <c r="Q80" s="327"/>
      <c r="R80" s="327"/>
      <c r="S80" s="248" t="s">
        <v>209</v>
      </c>
      <c r="T80" s="203">
        <v>58080.941848999995</v>
      </c>
      <c r="U80" s="205">
        <v>18247.741848999998</v>
      </c>
      <c r="V80" s="203" t="s">
        <v>682</v>
      </c>
      <c r="W80" s="204" t="s">
        <v>682</v>
      </c>
      <c r="X80" s="204" t="s">
        <v>682</v>
      </c>
      <c r="Y80" s="204" t="s">
        <v>682</v>
      </c>
      <c r="Z80" s="204" t="s">
        <v>682</v>
      </c>
      <c r="AA80" s="205" t="s">
        <v>682</v>
      </c>
      <c r="AB80" s="208" t="s">
        <v>682</v>
      </c>
      <c r="AC80" s="204">
        <v>1924</v>
      </c>
      <c r="AD80" s="204">
        <v>249.2</v>
      </c>
      <c r="AE80" s="204">
        <v>19.7</v>
      </c>
      <c r="AF80" s="204">
        <v>0.44040000000000001</v>
      </c>
      <c r="AG80" s="204">
        <v>1.449E-3</v>
      </c>
      <c r="AH80" s="204" t="s">
        <v>682</v>
      </c>
      <c r="AI80" s="204" t="s">
        <v>682</v>
      </c>
      <c r="AJ80" s="204" t="s">
        <v>682</v>
      </c>
      <c r="AK80" s="204">
        <v>37660</v>
      </c>
      <c r="AL80" s="204">
        <v>14490</v>
      </c>
      <c r="AM80" s="204">
        <v>3361</v>
      </c>
      <c r="AN80" s="204">
        <v>376.6</v>
      </c>
      <c r="AO80" s="206" t="s">
        <v>682</v>
      </c>
      <c r="AP80" s="203">
        <v>7602</v>
      </c>
      <c r="AQ80" s="204">
        <v>303100</v>
      </c>
      <c r="AR80" s="204">
        <v>13520</v>
      </c>
      <c r="AS80" s="204">
        <v>96190</v>
      </c>
      <c r="AT80" s="204">
        <v>1810000</v>
      </c>
      <c r="AU80" s="205">
        <v>16040</v>
      </c>
    </row>
    <row r="81" spans="14:47" hidden="1" x14ac:dyDescent="0.3">
      <c r="N81" s="327"/>
      <c r="O81" s="327"/>
      <c r="P81" s="327"/>
      <c r="Q81" s="327"/>
      <c r="R81" s="327"/>
      <c r="S81" s="248" t="s">
        <v>210</v>
      </c>
      <c r="T81" s="203">
        <v>58080.941848999995</v>
      </c>
      <c r="U81" s="205">
        <v>18247.741848999998</v>
      </c>
      <c r="V81" s="203" t="s">
        <v>682</v>
      </c>
      <c r="W81" s="204" t="s">
        <v>682</v>
      </c>
      <c r="X81" s="204" t="s">
        <v>682</v>
      </c>
      <c r="Y81" s="204" t="s">
        <v>682</v>
      </c>
      <c r="Z81" s="204" t="s">
        <v>682</v>
      </c>
      <c r="AA81" s="205" t="s">
        <v>682</v>
      </c>
      <c r="AB81" s="208" t="s">
        <v>682</v>
      </c>
      <c r="AC81" s="204">
        <v>1924</v>
      </c>
      <c r="AD81" s="204">
        <v>249.2</v>
      </c>
      <c r="AE81" s="204">
        <v>19.7</v>
      </c>
      <c r="AF81" s="204">
        <v>0.44040000000000001</v>
      </c>
      <c r="AG81" s="204">
        <v>1.449E-3</v>
      </c>
      <c r="AH81" s="204" t="s">
        <v>682</v>
      </c>
      <c r="AI81" s="204" t="s">
        <v>682</v>
      </c>
      <c r="AJ81" s="204" t="s">
        <v>682</v>
      </c>
      <c r="AK81" s="204">
        <v>37660</v>
      </c>
      <c r="AL81" s="204">
        <v>14490</v>
      </c>
      <c r="AM81" s="204">
        <v>3361</v>
      </c>
      <c r="AN81" s="204">
        <v>376.6</v>
      </c>
      <c r="AO81" s="206" t="s">
        <v>682</v>
      </c>
      <c r="AP81" s="203">
        <v>3644</v>
      </c>
      <c r="AQ81" s="204">
        <v>267500</v>
      </c>
      <c r="AR81" s="204">
        <v>6395</v>
      </c>
      <c r="AS81" s="204">
        <v>94870</v>
      </c>
      <c r="AT81" s="204">
        <v>898400</v>
      </c>
      <c r="AU81" s="205">
        <v>7486</v>
      </c>
    </row>
    <row r="82" spans="14:47" hidden="1" x14ac:dyDescent="0.3">
      <c r="N82" s="327"/>
      <c r="O82" s="327"/>
      <c r="P82" s="327"/>
      <c r="Q82" s="327"/>
      <c r="R82" s="327"/>
      <c r="S82" s="248" t="s">
        <v>211</v>
      </c>
      <c r="T82" s="203">
        <v>5342.0818490000001</v>
      </c>
      <c r="U82" s="205">
        <v>4007.0418489999997</v>
      </c>
      <c r="V82" s="203" t="s">
        <v>682</v>
      </c>
      <c r="W82" s="204" t="s">
        <v>682</v>
      </c>
      <c r="X82" s="204" t="s">
        <v>682</v>
      </c>
      <c r="Y82" s="204" t="s">
        <v>682</v>
      </c>
      <c r="Z82" s="204" t="s">
        <v>682</v>
      </c>
      <c r="AA82" s="205" t="s">
        <v>682</v>
      </c>
      <c r="AB82" s="208" t="s">
        <v>682</v>
      </c>
      <c r="AC82" s="204">
        <v>29.47</v>
      </c>
      <c r="AD82" s="204">
        <v>35.57</v>
      </c>
      <c r="AE82" s="204">
        <v>19.7</v>
      </c>
      <c r="AF82" s="204">
        <v>0.44040000000000001</v>
      </c>
      <c r="AG82" s="204">
        <v>1.449E-3</v>
      </c>
      <c r="AH82" s="204" t="s">
        <v>682</v>
      </c>
      <c r="AI82" s="204" t="s">
        <v>682</v>
      </c>
      <c r="AJ82" s="204" t="s">
        <v>682</v>
      </c>
      <c r="AK82" s="204">
        <v>1270</v>
      </c>
      <c r="AL82" s="204">
        <v>704.3</v>
      </c>
      <c r="AM82" s="204">
        <v>2906</v>
      </c>
      <c r="AN82" s="204">
        <v>376.6</v>
      </c>
      <c r="AO82" s="206" t="s">
        <v>682</v>
      </c>
      <c r="AP82" s="203">
        <v>52.04</v>
      </c>
      <c r="AQ82" s="204">
        <v>3836</v>
      </c>
      <c r="AR82" s="204">
        <v>105.3</v>
      </c>
      <c r="AS82" s="204">
        <v>1596</v>
      </c>
      <c r="AT82" s="204">
        <v>12290</v>
      </c>
      <c r="AU82" s="205">
        <v>134</v>
      </c>
    </row>
    <row r="83" spans="14:47" hidden="1" x14ac:dyDescent="0.3">
      <c r="N83" s="327"/>
      <c r="O83" s="327"/>
      <c r="P83" s="327"/>
      <c r="Q83" s="327"/>
      <c r="R83" s="327"/>
      <c r="S83" s="248" t="s">
        <v>212</v>
      </c>
      <c r="T83" s="203">
        <v>7617.9318490000005</v>
      </c>
      <c r="U83" s="205">
        <v>5090.741849</v>
      </c>
      <c r="V83" s="203" t="s">
        <v>682</v>
      </c>
      <c r="W83" s="204" t="s">
        <v>682</v>
      </c>
      <c r="X83" s="204" t="s">
        <v>682</v>
      </c>
      <c r="Y83" s="204" t="s">
        <v>682</v>
      </c>
      <c r="Z83" s="204" t="s">
        <v>682</v>
      </c>
      <c r="AA83" s="205" t="s">
        <v>682</v>
      </c>
      <c r="AB83" s="208" t="s">
        <v>682</v>
      </c>
      <c r="AC83" s="204">
        <v>55.84</v>
      </c>
      <c r="AD83" s="204">
        <v>67.349999999999994</v>
      </c>
      <c r="AE83" s="204">
        <v>19.7</v>
      </c>
      <c r="AF83" s="204">
        <v>0.44040000000000001</v>
      </c>
      <c r="AG83" s="204">
        <v>1.449E-3</v>
      </c>
      <c r="AH83" s="204" t="s">
        <v>682</v>
      </c>
      <c r="AI83" s="204" t="s">
        <v>682</v>
      </c>
      <c r="AJ83" s="204" t="s">
        <v>682</v>
      </c>
      <c r="AK83" s="204">
        <v>2404</v>
      </c>
      <c r="AL83" s="204">
        <v>1333</v>
      </c>
      <c r="AM83" s="204">
        <v>3361</v>
      </c>
      <c r="AN83" s="204">
        <v>376.6</v>
      </c>
      <c r="AO83" s="206" t="s">
        <v>682</v>
      </c>
      <c r="AP83" s="203">
        <v>87.03</v>
      </c>
      <c r="AQ83" s="204">
        <v>6813</v>
      </c>
      <c r="AR83" s="204">
        <v>195.1</v>
      </c>
      <c r="AS83" s="204">
        <v>2793</v>
      </c>
      <c r="AT83" s="204">
        <v>21950</v>
      </c>
      <c r="AU83" s="205">
        <v>251.2</v>
      </c>
    </row>
    <row r="84" spans="14:47" hidden="1" x14ac:dyDescent="0.3">
      <c r="N84" s="327"/>
      <c r="O84" s="327"/>
      <c r="P84" s="327"/>
      <c r="Q84" s="327"/>
      <c r="R84" s="327"/>
      <c r="S84" s="248" t="s">
        <v>213</v>
      </c>
      <c r="T84" s="203">
        <v>2441.8918490000001</v>
      </c>
      <c r="U84" s="205">
        <v>1854.5718489999999</v>
      </c>
      <c r="V84" s="203" t="s">
        <v>682</v>
      </c>
      <c r="W84" s="204" t="s">
        <v>682</v>
      </c>
      <c r="X84" s="204" t="s">
        <v>682</v>
      </c>
      <c r="Y84" s="204" t="s">
        <v>682</v>
      </c>
      <c r="Z84" s="204" t="s">
        <v>682</v>
      </c>
      <c r="AA84" s="205" t="s">
        <v>682</v>
      </c>
      <c r="AB84" s="208" t="s">
        <v>682</v>
      </c>
      <c r="AC84" s="204">
        <v>12.97</v>
      </c>
      <c r="AD84" s="204">
        <v>15.65</v>
      </c>
      <c r="AE84" s="204">
        <v>18.63</v>
      </c>
      <c r="AF84" s="204">
        <v>0.44040000000000001</v>
      </c>
      <c r="AG84" s="204">
        <v>1.449E-3</v>
      </c>
      <c r="AH84" s="204" t="s">
        <v>682</v>
      </c>
      <c r="AI84" s="204" t="s">
        <v>682</v>
      </c>
      <c r="AJ84" s="204" t="s">
        <v>682</v>
      </c>
      <c r="AK84" s="204">
        <v>558.70000000000005</v>
      </c>
      <c r="AL84" s="204">
        <v>309.89999999999998</v>
      </c>
      <c r="AM84" s="204">
        <v>1279</v>
      </c>
      <c r="AN84" s="204">
        <v>246.6</v>
      </c>
      <c r="AO84" s="206" t="s">
        <v>682</v>
      </c>
      <c r="AP84" s="203">
        <v>38.76</v>
      </c>
      <c r="AQ84" s="204">
        <v>3000</v>
      </c>
      <c r="AR84" s="204">
        <v>79.59</v>
      </c>
      <c r="AS84" s="204">
        <v>1197</v>
      </c>
      <c r="AT84" s="204">
        <v>9246</v>
      </c>
      <c r="AU84" s="205">
        <v>100.5</v>
      </c>
    </row>
    <row r="85" spans="14:47" hidden="1" x14ac:dyDescent="0.3">
      <c r="N85" s="327"/>
      <c r="O85" s="327"/>
      <c r="P85" s="327"/>
      <c r="Q85" s="327"/>
      <c r="R85" s="327"/>
      <c r="S85" s="248" t="s">
        <v>214</v>
      </c>
      <c r="T85" s="203">
        <v>13514.541848999999</v>
      </c>
      <c r="U85" s="205">
        <v>7126.741849</v>
      </c>
      <c r="V85" s="203" t="s">
        <v>682</v>
      </c>
      <c r="W85" s="204" t="s">
        <v>682</v>
      </c>
      <c r="X85" s="204" t="s">
        <v>682</v>
      </c>
      <c r="Y85" s="204" t="s">
        <v>682</v>
      </c>
      <c r="Z85" s="204" t="s">
        <v>682</v>
      </c>
      <c r="AA85" s="205" t="s">
        <v>682</v>
      </c>
      <c r="AB85" s="208" t="s">
        <v>682</v>
      </c>
      <c r="AC85" s="204">
        <v>141.5</v>
      </c>
      <c r="AD85" s="204">
        <v>170.3</v>
      </c>
      <c r="AE85" s="204">
        <v>19.7</v>
      </c>
      <c r="AF85" s="204">
        <v>0.44040000000000001</v>
      </c>
      <c r="AG85" s="204">
        <v>1.449E-3</v>
      </c>
      <c r="AH85" s="204" t="s">
        <v>682</v>
      </c>
      <c r="AI85" s="204" t="s">
        <v>682</v>
      </c>
      <c r="AJ85" s="204" t="s">
        <v>682</v>
      </c>
      <c r="AK85" s="204">
        <v>6076</v>
      </c>
      <c r="AL85" s="204">
        <v>3369</v>
      </c>
      <c r="AM85" s="204">
        <v>3361</v>
      </c>
      <c r="AN85" s="204">
        <v>376.6</v>
      </c>
      <c r="AO85" s="206" t="s">
        <v>682</v>
      </c>
      <c r="AP85" s="203">
        <v>254.8</v>
      </c>
      <c r="AQ85" s="204">
        <v>19750</v>
      </c>
      <c r="AR85" s="204">
        <v>519.79999999999995</v>
      </c>
      <c r="AS85" s="204">
        <v>8138</v>
      </c>
      <c r="AT85" s="204">
        <v>60150</v>
      </c>
      <c r="AU85" s="205">
        <v>664.3</v>
      </c>
    </row>
    <row r="86" spans="14:47" hidden="1" x14ac:dyDescent="0.3">
      <c r="N86" s="327"/>
      <c r="O86" s="327"/>
      <c r="P86" s="327"/>
      <c r="Q86" s="327"/>
      <c r="R86" s="327"/>
      <c r="S86" s="248" t="s">
        <v>215</v>
      </c>
      <c r="T86" s="203">
        <v>12143.841849</v>
      </c>
      <c r="U86" s="205">
        <v>6653.741849</v>
      </c>
      <c r="V86" s="203" t="s">
        <v>682</v>
      </c>
      <c r="W86" s="204" t="s">
        <v>682</v>
      </c>
      <c r="X86" s="204" t="s">
        <v>682</v>
      </c>
      <c r="Y86" s="204" t="s">
        <v>682</v>
      </c>
      <c r="Z86" s="204" t="s">
        <v>682</v>
      </c>
      <c r="AA86" s="205" t="s">
        <v>682</v>
      </c>
      <c r="AB86" s="208" t="s">
        <v>682</v>
      </c>
      <c r="AC86" s="204">
        <v>121.8</v>
      </c>
      <c r="AD86" s="204">
        <v>146.30000000000001</v>
      </c>
      <c r="AE86" s="204">
        <v>19.7</v>
      </c>
      <c r="AF86" s="204">
        <v>0.44040000000000001</v>
      </c>
      <c r="AG86" s="204">
        <v>1.449E-3</v>
      </c>
      <c r="AH86" s="204" t="s">
        <v>682</v>
      </c>
      <c r="AI86" s="204" t="s">
        <v>682</v>
      </c>
      <c r="AJ86" s="204" t="s">
        <v>682</v>
      </c>
      <c r="AK86" s="204">
        <v>5222</v>
      </c>
      <c r="AL86" s="204">
        <v>2896</v>
      </c>
      <c r="AM86" s="204">
        <v>3361</v>
      </c>
      <c r="AN86" s="204">
        <v>376.6</v>
      </c>
      <c r="AO86" s="206" t="s">
        <v>682</v>
      </c>
      <c r="AP86" s="203">
        <v>215.3</v>
      </c>
      <c r="AQ86" s="204">
        <v>16830</v>
      </c>
      <c r="AR86" s="204">
        <v>448.7</v>
      </c>
      <c r="AS86" s="204">
        <v>6942</v>
      </c>
      <c r="AT86" s="204">
        <v>50050</v>
      </c>
      <c r="AU86" s="205">
        <v>547.1</v>
      </c>
    </row>
    <row r="87" spans="14:47" hidden="1" x14ac:dyDescent="0.3">
      <c r="N87" s="327"/>
      <c r="O87" s="327"/>
      <c r="P87" s="327"/>
      <c r="Q87" s="327"/>
      <c r="R87" s="327"/>
      <c r="S87" s="248" t="s">
        <v>216</v>
      </c>
      <c r="T87" s="203">
        <v>57552.941848999995</v>
      </c>
      <c r="U87" s="205">
        <v>18247.741848999998</v>
      </c>
      <c r="V87" s="203" t="s">
        <v>682</v>
      </c>
      <c r="W87" s="204" t="s">
        <v>682</v>
      </c>
      <c r="X87" s="204" t="s">
        <v>682</v>
      </c>
      <c r="Y87" s="204" t="s">
        <v>682</v>
      </c>
      <c r="Z87" s="204" t="s">
        <v>682</v>
      </c>
      <c r="AA87" s="205" t="s">
        <v>682</v>
      </c>
      <c r="AB87" s="208" t="s">
        <v>682</v>
      </c>
      <c r="AC87" s="204">
        <v>1396</v>
      </c>
      <c r="AD87" s="204">
        <v>249.2</v>
      </c>
      <c r="AE87" s="204">
        <v>19.7</v>
      </c>
      <c r="AF87" s="204">
        <v>0.44040000000000001</v>
      </c>
      <c r="AG87" s="204">
        <v>1.449E-3</v>
      </c>
      <c r="AH87" s="204" t="s">
        <v>682</v>
      </c>
      <c r="AI87" s="204" t="s">
        <v>682</v>
      </c>
      <c r="AJ87" s="204" t="s">
        <v>682</v>
      </c>
      <c r="AK87" s="204">
        <v>37660</v>
      </c>
      <c r="AL87" s="204">
        <v>14490</v>
      </c>
      <c r="AM87" s="204">
        <v>3361</v>
      </c>
      <c r="AN87" s="204">
        <v>376.6</v>
      </c>
      <c r="AO87" s="206" t="s">
        <v>682</v>
      </c>
      <c r="AP87" s="203">
        <v>4127</v>
      </c>
      <c r="AQ87" s="204">
        <v>303100</v>
      </c>
      <c r="AR87" s="204">
        <v>8583</v>
      </c>
      <c r="AS87" s="204">
        <v>96190</v>
      </c>
      <c r="AT87" s="204">
        <v>987800</v>
      </c>
      <c r="AU87" s="205">
        <v>11050</v>
      </c>
    </row>
    <row r="88" spans="14:47" hidden="1" x14ac:dyDescent="0.3">
      <c r="N88" s="327"/>
      <c r="O88" s="327"/>
      <c r="P88" s="327"/>
      <c r="Q88" s="327"/>
      <c r="R88" s="327"/>
      <c r="S88" s="248" t="s">
        <v>217</v>
      </c>
      <c r="T88" s="203">
        <v>57552.941848999995</v>
      </c>
      <c r="U88" s="205">
        <v>18247.741848999998</v>
      </c>
      <c r="V88" s="203" t="s">
        <v>682</v>
      </c>
      <c r="W88" s="204" t="s">
        <v>682</v>
      </c>
      <c r="X88" s="204" t="s">
        <v>682</v>
      </c>
      <c r="Y88" s="204" t="s">
        <v>682</v>
      </c>
      <c r="Z88" s="204" t="s">
        <v>682</v>
      </c>
      <c r="AA88" s="205" t="s">
        <v>682</v>
      </c>
      <c r="AB88" s="208" t="s">
        <v>682</v>
      </c>
      <c r="AC88" s="204">
        <v>1396</v>
      </c>
      <c r="AD88" s="204">
        <v>249.2</v>
      </c>
      <c r="AE88" s="204">
        <v>19.7</v>
      </c>
      <c r="AF88" s="204">
        <v>0.44040000000000001</v>
      </c>
      <c r="AG88" s="204">
        <v>1.449E-3</v>
      </c>
      <c r="AH88" s="204" t="s">
        <v>682</v>
      </c>
      <c r="AI88" s="204" t="s">
        <v>682</v>
      </c>
      <c r="AJ88" s="204" t="s">
        <v>682</v>
      </c>
      <c r="AK88" s="204">
        <v>37660</v>
      </c>
      <c r="AL88" s="204">
        <v>14490</v>
      </c>
      <c r="AM88" s="204">
        <v>3361</v>
      </c>
      <c r="AN88" s="204">
        <v>376.6</v>
      </c>
      <c r="AO88" s="206" t="s">
        <v>682</v>
      </c>
      <c r="AP88" s="203">
        <v>2064</v>
      </c>
      <c r="AQ88" s="204">
        <v>160300</v>
      </c>
      <c r="AR88" s="204">
        <v>4350</v>
      </c>
      <c r="AS88" s="204">
        <v>63830</v>
      </c>
      <c r="AT88" s="204">
        <v>500500</v>
      </c>
      <c r="AU88" s="205">
        <v>5504</v>
      </c>
    </row>
    <row r="89" spans="14:47" hidden="1" x14ac:dyDescent="0.3">
      <c r="N89" s="327"/>
      <c r="O89" s="327"/>
      <c r="P89" s="327"/>
      <c r="Q89" s="327"/>
      <c r="R89" s="327"/>
      <c r="S89" s="248" t="s">
        <v>218</v>
      </c>
      <c r="T89" s="203">
        <v>1228.896849</v>
      </c>
      <c r="U89" s="205">
        <v>933.59184900000002</v>
      </c>
      <c r="V89" s="203" t="s">
        <v>682</v>
      </c>
      <c r="W89" s="204" t="s">
        <v>682</v>
      </c>
      <c r="X89" s="204" t="s">
        <v>682</v>
      </c>
      <c r="Y89" s="204" t="s">
        <v>682</v>
      </c>
      <c r="Z89" s="204" t="s">
        <v>682</v>
      </c>
      <c r="AA89" s="205" t="s">
        <v>682</v>
      </c>
      <c r="AB89" s="208" t="s">
        <v>682</v>
      </c>
      <c r="AC89" s="204">
        <v>6.2220000000000004</v>
      </c>
      <c r="AD89" s="204">
        <v>7.7830000000000004</v>
      </c>
      <c r="AE89" s="204">
        <v>9.35</v>
      </c>
      <c r="AF89" s="204">
        <v>0.44040000000000001</v>
      </c>
      <c r="AG89" s="204">
        <v>1.449E-3</v>
      </c>
      <c r="AH89" s="204" t="s">
        <v>682</v>
      </c>
      <c r="AI89" s="204" t="s">
        <v>682</v>
      </c>
      <c r="AJ89" s="204" t="s">
        <v>682</v>
      </c>
      <c r="AK89" s="204">
        <v>281.3</v>
      </c>
      <c r="AL89" s="204">
        <v>156</v>
      </c>
      <c r="AM89" s="204">
        <v>643.70000000000005</v>
      </c>
      <c r="AN89" s="204">
        <v>124.1</v>
      </c>
      <c r="AO89" s="206" t="s">
        <v>682</v>
      </c>
      <c r="AP89" s="203">
        <v>16.97</v>
      </c>
      <c r="AQ89" s="204">
        <v>1285</v>
      </c>
      <c r="AR89" s="204">
        <v>31.91</v>
      </c>
      <c r="AS89" s="204">
        <v>519.6</v>
      </c>
      <c r="AT89" s="204">
        <v>4119</v>
      </c>
      <c r="AU89" s="205">
        <v>41.21</v>
      </c>
    </row>
    <row r="90" spans="14:47" hidden="1" x14ac:dyDescent="0.3">
      <c r="N90" s="327"/>
      <c r="O90" s="327"/>
      <c r="P90" s="327"/>
      <c r="Q90" s="327"/>
      <c r="R90" s="327"/>
      <c r="S90" s="248" t="s">
        <v>219</v>
      </c>
      <c r="T90" s="203">
        <v>2202.1618490000001</v>
      </c>
      <c r="U90" s="205">
        <v>1673.1018489999999</v>
      </c>
      <c r="V90" s="203" t="s">
        <v>682</v>
      </c>
      <c r="W90" s="204" t="s">
        <v>682</v>
      </c>
      <c r="X90" s="204" t="s">
        <v>682</v>
      </c>
      <c r="Y90" s="204" t="s">
        <v>682</v>
      </c>
      <c r="Z90" s="204" t="s">
        <v>682</v>
      </c>
      <c r="AA90" s="205" t="s">
        <v>682</v>
      </c>
      <c r="AB90" s="208" t="s">
        <v>682</v>
      </c>
      <c r="AC90" s="204">
        <v>11.11</v>
      </c>
      <c r="AD90" s="204">
        <v>13.95</v>
      </c>
      <c r="AE90" s="204">
        <v>16.760000000000002</v>
      </c>
      <c r="AF90" s="204">
        <v>0.44040000000000001</v>
      </c>
      <c r="AG90" s="204">
        <v>1.449E-3</v>
      </c>
      <c r="AH90" s="204" t="s">
        <v>682</v>
      </c>
      <c r="AI90" s="204" t="s">
        <v>682</v>
      </c>
      <c r="AJ90" s="204" t="s">
        <v>682</v>
      </c>
      <c r="AK90" s="204">
        <v>504</v>
      </c>
      <c r="AL90" s="204">
        <v>279.60000000000002</v>
      </c>
      <c r="AM90" s="204">
        <v>1154</v>
      </c>
      <c r="AN90" s="204">
        <v>222.3</v>
      </c>
      <c r="AO90" s="206" t="s">
        <v>682</v>
      </c>
      <c r="AP90" s="203">
        <v>33.93</v>
      </c>
      <c r="AQ90" s="204">
        <v>2677</v>
      </c>
      <c r="AR90" s="204">
        <v>65.27</v>
      </c>
      <c r="AS90" s="204">
        <v>1024</v>
      </c>
      <c r="AT90" s="204">
        <v>8827</v>
      </c>
      <c r="AU90" s="205">
        <v>90.66</v>
      </c>
    </row>
    <row r="91" spans="14:47" hidden="1" x14ac:dyDescent="0.3">
      <c r="N91" s="327"/>
      <c r="O91" s="327"/>
      <c r="P91" s="327"/>
      <c r="Q91" s="327"/>
      <c r="R91" s="327"/>
      <c r="S91" s="248" t="s">
        <v>220</v>
      </c>
      <c r="T91" s="203">
        <v>1037.3138489999999</v>
      </c>
      <c r="U91" s="205">
        <v>788.13384900000005</v>
      </c>
      <c r="V91" s="203" t="s">
        <v>682</v>
      </c>
      <c r="W91" s="204" t="s">
        <v>682</v>
      </c>
      <c r="X91" s="204" t="s">
        <v>682</v>
      </c>
      <c r="Y91" s="204" t="s">
        <v>682</v>
      </c>
      <c r="Z91" s="204" t="s">
        <v>682</v>
      </c>
      <c r="AA91" s="205" t="s">
        <v>682</v>
      </c>
      <c r="AB91" s="208" t="s">
        <v>682</v>
      </c>
      <c r="AC91" s="204">
        <v>5.2279999999999998</v>
      </c>
      <c r="AD91" s="204">
        <v>6.5519999999999996</v>
      </c>
      <c r="AE91" s="204">
        <v>7.8920000000000003</v>
      </c>
      <c r="AF91" s="204">
        <v>0.44040000000000001</v>
      </c>
      <c r="AG91" s="204">
        <v>1.449E-3</v>
      </c>
      <c r="AH91" s="204" t="s">
        <v>682</v>
      </c>
      <c r="AI91" s="204" t="s">
        <v>682</v>
      </c>
      <c r="AJ91" s="204" t="s">
        <v>682</v>
      </c>
      <c r="AK91" s="204">
        <v>237.4</v>
      </c>
      <c r="AL91" s="204">
        <v>131.69999999999999</v>
      </c>
      <c r="AM91" s="204">
        <v>543.4</v>
      </c>
      <c r="AN91" s="204">
        <v>104.7</v>
      </c>
      <c r="AO91" s="206" t="s">
        <v>682</v>
      </c>
      <c r="AP91" s="203">
        <v>15.78</v>
      </c>
      <c r="AQ91" s="204">
        <v>1189</v>
      </c>
      <c r="AR91" s="204">
        <v>30.46</v>
      </c>
      <c r="AS91" s="204">
        <v>467.6</v>
      </c>
      <c r="AT91" s="204">
        <v>4021</v>
      </c>
      <c r="AU91" s="205">
        <v>39.15</v>
      </c>
    </row>
    <row r="92" spans="14:47" hidden="1" x14ac:dyDescent="0.3">
      <c r="N92" s="327"/>
      <c r="O92" s="327"/>
      <c r="P92" s="327"/>
      <c r="Q92" s="327"/>
      <c r="R92" s="327"/>
      <c r="S92" s="248" t="s">
        <v>221</v>
      </c>
      <c r="T92" s="203">
        <v>6827.5918490000004</v>
      </c>
      <c r="U92" s="205">
        <v>4818.741849</v>
      </c>
      <c r="V92" s="203" t="s">
        <v>682</v>
      </c>
      <c r="W92" s="204" t="s">
        <v>682</v>
      </c>
      <c r="X92" s="204" t="s">
        <v>682</v>
      </c>
      <c r="Y92" s="204" t="s">
        <v>682</v>
      </c>
      <c r="Z92" s="204" t="s">
        <v>682</v>
      </c>
      <c r="AA92" s="205" t="s">
        <v>682</v>
      </c>
      <c r="AB92" s="208" t="s">
        <v>682</v>
      </c>
      <c r="AC92" s="204">
        <v>41.93</v>
      </c>
      <c r="AD92" s="204">
        <v>52.92</v>
      </c>
      <c r="AE92" s="204">
        <v>19.7</v>
      </c>
      <c r="AF92" s="204">
        <v>0.44040000000000001</v>
      </c>
      <c r="AG92" s="204">
        <v>1.449E-3</v>
      </c>
      <c r="AH92" s="204" t="s">
        <v>682</v>
      </c>
      <c r="AI92" s="204" t="s">
        <v>682</v>
      </c>
      <c r="AJ92" s="204" t="s">
        <v>682</v>
      </c>
      <c r="AK92" s="204">
        <v>1914</v>
      </c>
      <c r="AL92" s="204">
        <v>1061</v>
      </c>
      <c r="AM92" s="204">
        <v>3361</v>
      </c>
      <c r="AN92" s="204">
        <v>376.6</v>
      </c>
      <c r="AO92" s="206" t="s">
        <v>682</v>
      </c>
      <c r="AP92" s="203">
        <v>76.349999999999994</v>
      </c>
      <c r="AQ92" s="204">
        <v>5997</v>
      </c>
      <c r="AR92" s="204">
        <v>159.5</v>
      </c>
      <c r="AS92" s="204">
        <v>2449</v>
      </c>
      <c r="AT92" s="204">
        <v>18630</v>
      </c>
      <c r="AU92" s="205">
        <v>206</v>
      </c>
    </row>
    <row r="93" spans="14:47" hidden="1" x14ac:dyDescent="0.3">
      <c r="N93" s="327"/>
      <c r="O93" s="327"/>
      <c r="P93" s="327"/>
      <c r="Q93" s="327"/>
      <c r="R93" s="327"/>
      <c r="S93" s="248" t="s">
        <v>222</v>
      </c>
      <c r="T93" s="203">
        <v>8556.4618489999993</v>
      </c>
      <c r="U93" s="205">
        <v>5416.741849</v>
      </c>
      <c r="V93" s="203" t="s">
        <v>682</v>
      </c>
      <c r="W93" s="204" t="s">
        <v>682</v>
      </c>
      <c r="X93" s="204" t="s">
        <v>682</v>
      </c>
      <c r="Y93" s="204" t="s">
        <v>682</v>
      </c>
      <c r="Z93" s="204" t="s">
        <v>682</v>
      </c>
      <c r="AA93" s="205" t="s">
        <v>682</v>
      </c>
      <c r="AB93" s="208" t="s">
        <v>682</v>
      </c>
      <c r="AC93" s="204">
        <v>65.94</v>
      </c>
      <c r="AD93" s="204">
        <v>82.78</v>
      </c>
      <c r="AE93" s="204">
        <v>19.7</v>
      </c>
      <c r="AF93" s="204">
        <v>0.44040000000000001</v>
      </c>
      <c r="AG93" s="204">
        <v>1.449E-3</v>
      </c>
      <c r="AH93" s="204" t="s">
        <v>682</v>
      </c>
      <c r="AI93" s="204" t="s">
        <v>682</v>
      </c>
      <c r="AJ93" s="204" t="s">
        <v>682</v>
      </c>
      <c r="AK93" s="204">
        <v>2991</v>
      </c>
      <c r="AL93" s="204">
        <v>1659</v>
      </c>
      <c r="AM93" s="204">
        <v>3361</v>
      </c>
      <c r="AN93" s="204">
        <v>376.6</v>
      </c>
      <c r="AO93" s="206" t="s">
        <v>682</v>
      </c>
      <c r="AP93" s="203">
        <v>120.5</v>
      </c>
      <c r="AQ93" s="204">
        <v>9531</v>
      </c>
      <c r="AR93" s="204">
        <v>224.8</v>
      </c>
      <c r="AS93" s="204">
        <v>3786</v>
      </c>
      <c r="AT93" s="204">
        <v>28440</v>
      </c>
      <c r="AU93" s="205">
        <v>298.8</v>
      </c>
    </row>
    <row r="94" spans="14:47" hidden="1" x14ac:dyDescent="0.3">
      <c r="N94" s="327"/>
      <c r="O94" s="327"/>
      <c r="P94" s="327"/>
      <c r="Q94" s="327"/>
      <c r="R94" s="327"/>
      <c r="S94" s="248" t="s">
        <v>223</v>
      </c>
      <c r="T94" s="203">
        <v>21427.441848999999</v>
      </c>
      <c r="U94" s="205">
        <v>9884.741849</v>
      </c>
      <c r="V94" s="203" t="s">
        <v>682</v>
      </c>
      <c r="W94" s="204" t="s">
        <v>682</v>
      </c>
      <c r="X94" s="204" t="s">
        <v>682</v>
      </c>
      <c r="Y94" s="204" t="s">
        <v>682</v>
      </c>
      <c r="Z94" s="204" t="s">
        <v>682</v>
      </c>
      <c r="AA94" s="205" t="s">
        <v>682</v>
      </c>
      <c r="AB94" s="208" t="s">
        <v>682</v>
      </c>
      <c r="AC94" s="204">
        <v>243.5</v>
      </c>
      <c r="AD94" s="204">
        <v>249.2</v>
      </c>
      <c r="AE94" s="204">
        <v>19.7</v>
      </c>
      <c r="AF94" s="204">
        <v>0.44040000000000001</v>
      </c>
      <c r="AG94" s="204">
        <v>1.449E-3</v>
      </c>
      <c r="AH94" s="204" t="s">
        <v>682</v>
      </c>
      <c r="AI94" s="204" t="s">
        <v>682</v>
      </c>
      <c r="AJ94" s="204" t="s">
        <v>682</v>
      </c>
      <c r="AK94" s="204">
        <v>11050</v>
      </c>
      <c r="AL94" s="204">
        <v>6127</v>
      </c>
      <c r="AM94" s="204">
        <v>3361</v>
      </c>
      <c r="AN94" s="204">
        <v>376.6</v>
      </c>
      <c r="AO94" s="206" t="s">
        <v>682</v>
      </c>
      <c r="AP94" s="203">
        <v>509</v>
      </c>
      <c r="AQ94" s="204">
        <v>36410</v>
      </c>
      <c r="AR94" s="204">
        <v>870.3</v>
      </c>
      <c r="AS94" s="204">
        <v>13360</v>
      </c>
      <c r="AT94" s="204">
        <v>127500</v>
      </c>
      <c r="AU94" s="205">
        <v>989</v>
      </c>
    </row>
    <row r="95" spans="14:47" ht="15.75" hidden="1" thickBot="1" x14ac:dyDescent="0.35">
      <c r="N95" s="327"/>
      <c r="O95" s="327"/>
      <c r="P95" s="327"/>
      <c r="Q95" s="327"/>
      <c r="R95" s="327"/>
      <c r="S95" s="248" t="s">
        <v>224</v>
      </c>
      <c r="T95" s="211">
        <v>14390.241849</v>
      </c>
      <c r="U95" s="213">
        <v>7433.741849</v>
      </c>
      <c r="V95" s="211" t="s">
        <v>682</v>
      </c>
      <c r="W95" s="212" t="s">
        <v>682</v>
      </c>
      <c r="X95" s="212" t="s">
        <v>682</v>
      </c>
      <c r="Y95" s="212" t="s">
        <v>682</v>
      </c>
      <c r="Z95" s="212" t="s">
        <v>682</v>
      </c>
      <c r="AA95" s="213" t="s">
        <v>682</v>
      </c>
      <c r="AB95" s="216" t="s">
        <v>682</v>
      </c>
      <c r="AC95" s="212">
        <v>146.1</v>
      </c>
      <c r="AD95" s="212">
        <v>183.4</v>
      </c>
      <c r="AE95" s="212">
        <v>19.7</v>
      </c>
      <c r="AF95" s="212">
        <v>0.44040000000000001</v>
      </c>
      <c r="AG95" s="212">
        <v>1.449E-3</v>
      </c>
      <c r="AH95" s="212" t="s">
        <v>682</v>
      </c>
      <c r="AI95" s="212" t="s">
        <v>682</v>
      </c>
      <c r="AJ95" s="212" t="s">
        <v>682</v>
      </c>
      <c r="AK95" s="212">
        <v>6627</v>
      </c>
      <c r="AL95" s="212">
        <v>3676</v>
      </c>
      <c r="AM95" s="212">
        <v>3361</v>
      </c>
      <c r="AN95" s="212">
        <v>376.6</v>
      </c>
      <c r="AO95" s="214" t="s">
        <v>682</v>
      </c>
      <c r="AP95" s="211">
        <v>240.9</v>
      </c>
      <c r="AQ95" s="212">
        <v>17780</v>
      </c>
      <c r="AR95" s="212">
        <v>406.1</v>
      </c>
      <c r="AS95" s="212">
        <v>6383</v>
      </c>
      <c r="AT95" s="212">
        <v>61790</v>
      </c>
      <c r="AU95" s="213">
        <v>490.4</v>
      </c>
    </row>
    <row r="96" spans="14:47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</sheetData>
  <sheetProtection formatCells="0" formatColumns="0" formatRows="0" insertColumns="0" insertRows="0"/>
  <mergeCells count="30">
    <mergeCell ref="B33:G33"/>
    <mergeCell ref="B30:G30"/>
    <mergeCell ref="B31:G31"/>
    <mergeCell ref="B32:G32"/>
    <mergeCell ref="B7:S7"/>
    <mergeCell ref="B16:S16"/>
    <mergeCell ref="B22:S22"/>
    <mergeCell ref="L32:N32"/>
    <mergeCell ref="L31:N31"/>
    <mergeCell ref="L30:N30"/>
    <mergeCell ref="H30:K30"/>
    <mergeCell ref="H31:K31"/>
    <mergeCell ref="H32:K32"/>
    <mergeCell ref="L33:N33"/>
    <mergeCell ref="H33:K33"/>
    <mergeCell ref="O33:S33"/>
    <mergeCell ref="B29:G29"/>
    <mergeCell ref="O30:S30"/>
    <mergeCell ref="O31:S31"/>
    <mergeCell ref="O32:S32"/>
    <mergeCell ref="B2:AV2"/>
    <mergeCell ref="C3:AV3"/>
    <mergeCell ref="U4:AU4"/>
    <mergeCell ref="V5:AA5"/>
    <mergeCell ref="AB5:AO5"/>
    <mergeCell ref="T5:U5"/>
    <mergeCell ref="AP5:AU5"/>
    <mergeCell ref="B4:G5"/>
    <mergeCell ref="H4:S5"/>
    <mergeCell ref="AV4:AV6"/>
  </mergeCells>
  <conditionalFormatting sqref="T8:U27 AC8:AG27 AK8:AN27 AP8:AU27">
    <cfRule type="cellIs" dxfId="14" priority="4" operator="greaterThan">
      <formula>T$33</formula>
    </cfRule>
  </conditionalFormatting>
  <conditionalFormatting sqref="V8:AA27 AP8:AU27">
    <cfRule type="cellIs" dxfId="13" priority="3" operator="greaterThan">
      <formula>V$29</formula>
    </cfRule>
  </conditionalFormatting>
  <conditionalFormatting sqref="T8:AU27">
    <cfRule type="cellIs" priority="1" stopIfTrue="1" operator="equal">
      <formula>""</formula>
    </cfRule>
    <cfRule type="containsText" priority="2" stopIfTrue="1" operator="containsText" text="&lt;">
      <formula>NOT(ISERROR(SEARCH("&lt;",T8)))</formula>
    </cfRule>
  </conditionalFormatting>
  <dataValidations count="7">
    <dataValidation type="list" allowBlank="1" showInputMessage="1" showErrorMessage="1" sqref="R8:R15 R23:R27 R17:R21" xr:uid="{00000000-0002-0000-0700-000000000000}">
      <formula1>$R$42:$R$44</formula1>
    </dataValidation>
    <dataValidation type="list" allowBlank="1" showInputMessage="1" showErrorMessage="1" sqref="Q8:Q15 Q23:Q27 Q17:Q21" xr:uid="{00000000-0002-0000-0700-000001000000}">
      <formula1>$Q$42:$Q$46</formula1>
    </dataValidation>
    <dataValidation type="list" allowBlank="1" showInputMessage="1" showErrorMessage="1" sqref="I8:I15 I23:I27 I17:I21" xr:uid="{00000000-0002-0000-0700-000002000000}">
      <formula1>$I$40:$I$46</formula1>
    </dataValidation>
    <dataValidation type="list" allowBlank="1" showInputMessage="1" showErrorMessage="1" sqref="L33" xr:uid="{00000000-0002-0000-0700-000003000000}">
      <formula1>$S$61:$S$95</formula1>
    </dataValidation>
    <dataValidation type="list" allowBlank="1" showInputMessage="1" showErrorMessage="1" sqref="N17:N21 N8:N15 N23:N27" xr:uid="{00000000-0002-0000-0700-000005000000}">
      <formula1>$N$42:$N$44</formula1>
    </dataValidation>
    <dataValidation type="list" allowBlank="1" showInputMessage="1" showErrorMessage="1" sqref="M8:M15 M23:M27 M17:M21" xr:uid="{00000000-0002-0000-0700-000006000000}">
      <formula1>$M$42:$M$45</formula1>
    </dataValidation>
    <dataValidation type="list" allowBlank="1" showInputMessage="1" showErrorMessage="1" sqref="L8:L15 L23:L27 L17:L21" xr:uid="{00000000-0002-0000-0700-000007000000}">
      <formula1>$L$42:$L$45</formula1>
    </dataValidation>
  </dataValidations>
  <pageMargins left="0.35433070866141736" right="0.35433070866141736" top="0.78740157480314965" bottom="0.78740157480314965" header="0.31496062992125984" footer="0.51181102362204722"/>
  <pageSetup paperSize="9" scale="37" orientation="landscape" r:id="rId1"/>
  <headerFooter alignWithMargins="0">
    <oddHeader>&amp;C&amp;"Trebuchet MS,Standaard"&amp;F</oddHeader>
    <oddFooter>&amp;L&amp;"Trebuchet MS,Standaard"Date d'impression: &amp;D&amp;R&amp;"Trebuchet MS,Standaard"&amp;P/&amp;N</oddFooter>
  </headerFooter>
  <colBreaks count="2" manualBreakCount="2">
    <brk id="19" max="1048575" man="1"/>
    <brk id="4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15</vt:i4>
      </vt:variant>
      <vt:variant>
        <vt:lpstr>Benoemde bereiken</vt:lpstr>
      </vt:variant>
      <vt:variant>
        <vt:i4>16</vt:i4>
      </vt:variant>
    </vt:vector>
  </HeadingPairs>
  <TitlesOfParts>
    <vt:vector size="31" baseType="lpstr">
      <vt:lpstr>Manuel d'utilisation</vt:lpstr>
      <vt:lpstr>(Hydro)géologie</vt:lpstr>
      <vt:lpstr>Granulométrie</vt:lpstr>
      <vt:lpstr>Sol Wal DS TE </vt:lpstr>
      <vt:lpstr>AR Sol BOF_TRA &amp; SRA</vt:lpstr>
      <vt:lpstr>Sol Wal DS TV</vt:lpstr>
      <vt:lpstr>Sol Wal RGPT</vt:lpstr>
      <vt:lpstr>Eau Wal DS TE</vt:lpstr>
      <vt:lpstr>AR Eau BOF_TRA &amp; SRA</vt:lpstr>
      <vt:lpstr>Eau Wal DS TV</vt:lpstr>
      <vt:lpstr>Eau Wal RGPT</vt:lpstr>
      <vt:lpstr>Air du sol</vt:lpstr>
      <vt:lpstr>Sol Forages Contrôle IS</vt:lpstr>
      <vt:lpstr>Eau Monitoring post-TA</vt:lpstr>
      <vt:lpstr>Histlog</vt:lpstr>
      <vt:lpstr>'Air du sol'!Afdrukbereik</vt:lpstr>
      <vt:lpstr>'Eau Monitoring post-TA'!Afdrukbereik</vt:lpstr>
      <vt:lpstr>'Eau Wal DS TE'!Afdrukbereik</vt:lpstr>
      <vt:lpstr>'Eau Wal DS TV'!Afdrukbereik</vt:lpstr>
      <vt:lpstr>'Eau Wal RGPT'!Afdrukbereik</vt:lpstr>
      <vt:lpstr>Granulométrie!Afdrukbereik</vt:lpstr>
      <vt:lpstr>'Sol Wal DS TE '!Afdrukbereik</vt:lpstr>
      <vt:lpstr>'Sol Wal DS TV'!Afdrukbereik</vt:lpstr>
      <vt:lpstr>'Sol Wal RGPT'!Afdrukbereik</vt:lpstr>
      <vt:lpstr>'Eau Monitoring post-TA'!Afdruktitels</vt:lpstr>
      <vt:lpstr>'Eau Wal DS TE'!Afdruktitels</vt:lpstr>
      <vt:lpstr>'Eau Wal DS TV'!Afdruktitels</vt:lpstr>
      <vt:lpstr>'Eau Wal RGPT'!Afdruktitels</vt:lpstr>
      <vt:lpstr>'Sol Wal DS TE '!Afdruktitels</vt:lpstr>
      <vt:lpstr>'Sol Wal DS TV'!Afdruktitels</vt:lpstr>
      <vt:lpstr>'Sol Wal RGPT'!Afdruktitels</vt:lpstr>
    </vt:vector>
  </TitlesOfParts>
  <Company>Bofas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T1230_FOR_VB_tabellen_bodemonderzoek_v2</dc:title>
  <dc:subject>Formulier - voorbeeld</dc:subject>
  <dc:creator>BOFAS</dc:creator>
  <dc:description>Datum opmaak: 15/11/2006 Datum aanpassing 1 (nulsituatie standaarddocumenten (30/07/2008) datum aanpassing 2: 17/09/2008 datum aanpassing 3: 23/01/2009</dc:description>
  <cp:lastModifiedBy>Leen Vandenbussche</cp:lastModifiedBy>
  <cp:lastPrinted>2020-04-06T09:36:49Z</cp:lastPrinted>
  <dcterms:created xsi:type="dcterms:W3CDTF">2005-08-22T11:02:07Z</dcterms:created>
  <dcterms:modified xsi:type="dcterms:W3CDTF">2020-04-06T09:36:57Z</dcterms:modified>
</cp:coreProperties>
</file>